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pratyusha_jain_in_ey_com/Documents/Desktop/IPB/Operations/Online Systems/"/>
    </mc:Choice>
  </mc:AlternateContent>
  <xr:revisionPtr revIDLastSave="0" documentId="8_{0BEF14ED-2DB7-4897-90E8-A477EDB55CD4}" xr6:coauthVersionLast="45" xr6:coauthVersionMax="45" xr10:uidLastSave="{00000000-0000-0000-0000-000000000000}"/>
  <workbookProtection workbookAlgorithmName="SHA-512" workbookHashValue="rFZswnqWQ6JkhEzFRCGjiRoSHE6jNuo67+VGbsTZwkLMvsR6nLTuMx2imFBjRMCaZMMlLiZo0Y9+PmeGD/fkBg==" workbookSaltValue="ixX0K8Qwgui1seA2Hf5MkA==" workbookSpinCount="100000" lockStructure="1"/>
  <bookViews>
    <workbookView xWindow="-110" yWindow="-110" windowWidth="19420" windowHeight="10420" tabRatio="870" xr2:uid="{00000000-000D-0000-FFFF-FFFF00000000}"/>
  </bookViews>
  <sheets>
    <sheet name="Financial History" sheetId="1" r:id="rId1"/>
    <sheet name="Financial Projections" sheetId="2" r:id="rId2"/>
    <sheet name="Employment Data" sheetId="3" r:id="rId3"/>
    <sheet name="Employment Projections" sheetId="4" r:id="rId4"/>
    <sheet name="Land Details" sheetId="5" r:id="rId5"/>
    <sheet name="Evaluation" sheetId="6" state="hidden" r:id="rId6"/>
    <sheet name="Report Card" sheetId="8" state="hidden" r:id="rId7"/>
    <sheet name="Lists" sheetId="7" state="hidden" r:id="rId8"/>
    <sheet name="Form Fields" sheetId="9" state="hidden" r:id="rId9"/>
  </sheets>
  <definedNames>
    <definedName name="_xlnm.Print_Area" localSheetId="6">'Report Card'!$A$1:$E$70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" i="4" l="1"/>
  <c r="P9" i="4"/>
  <c r="P8" i="4"/>
  <c r="P7" i="4"/>
  <c r="P6" i="4"/>
  <c r="M10" i="4"/>
  <c r="M9" i="4"/>
  <c r="M8" i="4"/>
  <c r="M7" i="4"/>
  <c r="M6" i="4"/>
  <c r="J10" i="4"/>
  <c r="J9" i="4"/>
  <c r="J8" i="4"/>
  <c r="J7" i="4"/>
  <c r="J6" i="4"/>
  <c r="G10" i="4"/>
  <c r="G9" i="4"/>
  <c r="G8" i="4"/>
  <c r="G7" i="4"/>
  <c r="G6" i="4"/>
  <c r="D10" i="4"/>
  <c r="D9" i="4"/>
  <c r="D8" i="4"/>
  <c r="D7" i="4"/>
  <c r="D6" i="4"/>
  <c r="J6" i="3"/>
  <c r="J12" i="3"/>
  <c r="J11" i="3"/>
  <c r="J10" i="3"/>
  <c r="J9" i="3"/>
  <c r="J8" i="3"/>
  <c r="J7" i="3"/>
  <c r="G7" i="3"/>
  <c r="G8" i="3"/>
  <c r="G9" i="3"/>
  <c r="G10" i="3"/>
  <c r="G11" i="3"/>
  <c r="G12" i="3"/>
  <c r="G6" i="3"/>
  <c r="D7" i="3"/>
  <c r="D8" i="3"/>
  <c r="D9" i="3"/>
  <c r="D10" i="3"/>
  <c r="D11" i="3"/>
  <c r="D12" i="3"/>
  <c r="B17" i="8" l="1"/>
  <c r="E15" i="8"/>
  <c r="B27" i="8"/>
  <c r="B28" i="8"/>
  <c r="B29" i="8"/>
  <c r="B31" i="8"/>
  <c r="B32" i="8"/>
  <c r="B33" i="8"/>
  <c r="B34" i="8"/>
  <c r="B35" i="8"/>
  <c r="B40" i="8"/>
  <c r="A39" i="8"/>
  <c r="A40" i="8"/>
  <c r="A36" i="8"/>
  <c r="A37" i="8"/>
  <c r="A38" i="8"/>
  <c r="A26" i="8"/>
  <c r="A27" i="8"/>
  <c r="A28" i="8"/>
  <c r="A29" i="8"/>
  <c r="A30" i="8"/>
  <c r="A31" i="8"/>
  <c r="A32" i="8"/>
  <c r="A33" i="8"/>
  <c r="A34" i="8"/>
  <c r="A35" i="8"/>
  <c r="A25" i="8"/>
  <c r="G30" i="2" l="1"/>
  <c r="G29" i="2"/>
  <c r="D18" i="6"/>
  <c r="E18" i="6" s="1"/>
  <c r="B39" i="8" l="1"/>
  <c r="D10" i="6"/>
  <c r="E10" i="6" s="1"/>
  <c r="D9" i="6"/>
  <c r="E9" i="6" s="1"/>
  <c r="B15" i="3"/>
  <c r="D16" i="6"/>
  <c r="E16" i="6" s="1"/>
  <c r="D15" i="6"/>
  <c r="E15" i="6" s="1"/>
  <c r="D17" i="6"/>
  <c r="E17" i="6" s="1"/>
  <c r="C10" i="4"/>
  <c r="E10" i="4"/>
  <c r="F10" i="4"/>
  <c r="H10" i="4"/>
  <c r="H11" i="4" s="1"/>
  <c r="I10" i="4"/>
  <c r="K10" i="4"/>
  <c r="L10" i="4"/>
  <c r="N10" i="4"/>
  <c r="N11" i="4" s="1"/>
  <c r="O10" i="4"/>
  <c r="B10" i="4"/>
  <c r="D12" i="6"/>
  <c r="E12" i="6" s="1"/>
  <c r="D8" i="6"/>
  <c r="E8" i="6" s="1"/>
  <c r="E17" i="5"/>
  <c r="D7" i="6"/>
  <c r="E7" i="6" s="1"/>
  <c r="D17" i="5"/>
  <c r="D5" i="6"/>
  <c r="E5" i="6" s="1"/>
  <c r="D4" i="6"/>
  <c r="C16" i="5"/>
  <c r="C17" i="5"/>
  <c r="C8" i="5"/>
  <c r="C7" i="5"/>
  <c r="D6" i="3"/>
  <c r="E15" i="1"/>
  <c r="D15" i="1"/>
  <c r="C15" i="1"/>
  <c r="E13" i="1"/>
  <c r="D13" i="1"/>
  <c r="C13" i="1"/>
  <c r="C11" i="1"/>
  <c r="B11" i="1"/>
  <c r="D11" i="1"/>
  <c r="D9" i="1"/>
  <c r="C9" i="1"/>
  <c r="B9" i="1"/>
  <c r="E7" i="1"/>
  <c r="D7" i="1"/>
  <c r="C7" i="1"/>
  <c r="E4" i="6" l="1"/>
  <c r="B25" i="8" s="1"/>
  <c r="B11" i="4"/>
  <c r="B12" i="4" s="1"/>
  <c r="E16" i="8" s="1"/>
  <c r="K11" i="4"/>
  <c r="B36" i="8"/>
  <c r="B26" i="8"/>
  <c r="B38" i="8"/>
  <c r="B37" i="8"/>
  <c r="B30" i="8"/>
  <c r="E11" i="4"/>
  <c r="B14" i="4" s="1"/>
  <c r="B16" i="8" s="1"/>
  <c r="D11" i="6"/>
  <c r="E11" i="6" s="1"/>
  <c r="E20" i="6" l="1"/>
  <c r="E22" i="6" s="1"/>
  <c r="B42" i="8" s="1"/>
  <c r="E21" i="6"/>
</calcChain>
</file>

<file path=xl/sharedStrings.xml><?xml version="1.0" encoding="utf-8"?>
<sst xmlns="http://schemas.openxmlformats.org/spreadsheetml/2006/main" count="265" uniqueCount="184">
  <si>
    <t>Note: This section is not applicable to new businesses</t>
  </si>
  <si>
    <t>Year 3</t>
  </si>
  <si>
    <t>Year Y-3</t>
  </si>
  <si>
    <t>Year Y-2</t>
  </si>
  <si>
    <t>Year Y-1</t>
  </si>
  <si>
    <t>Total Sales</t>
  </si>
  <si>
    <t>EBIDTA</t>
  </si>
  <si>
    <t>Net Profit</t>
  </si>
  <si>
    <t>Current Ratio</t>
  </si>
  <si>
    <t>Net Worth*</t>
  </si>
  <si>
    <t>Growth rate</t>
  </si>
  <si>
    <t>Margin (%)</t>
  </si>
  <si>
    <t>Profit margin (%)</t>
  </si>
  <si>
    <t>Delta</t>
  </si>
  <si>
    <t>*In case of individual promoter(s), please provide net worth of the individual(s)</t>
  </si>
  <si>
    <t>Please submit following projections and assumptions for 5 consecutive years post commencement of operations</t>
  </si>
  <si>
    <t>Year 1</t>
  </si>
  <si>
    <t>Year 2</t>
  </si>
  <si>
    <t>Year 4</t>
  </si>
  <si>
    <t>Year 5</t>
  </si>
  <si>
    <t>Sales/ Revenue</t>
  </si>
  <si>
    <t>1. Please provide following data for last 3 financial years, assuming current year is Y</t>
  </si>
  <si>
    <t>2. Data to be provided for the business entity applying/ proposing the new project</t>
  </si>
  <si>
    <t>1. Data to be for the business entity/ project for which approval is sought</t>
  </si>
  <si>
    <t>Depreciation and ammortization</t>
  </si>
  <si>
    <t>Other fixed costs</t>
  </si>
  <si>
    <t>Other variable costs</t>
  </si>
  <si>
    <t>Central GST</t>
  </si>
  <si>
    <t>State GST payable to Goa</t>
  </si>
  <si>
    <t>Other State GST if applicable</t>
  </si>
  <si>
    <t>Integrated GST</t>
  </si>
  <si>
    <t>Initial sales (Phased-construction, pre-orders, etc)</t>
  </si>
  <si>
    <t>Cost of Goods Sold (COGS)</t>
  </si>
  <si>
    <t>Year-on-year change in sales (%)</t>
  </si>
  <si>
    <t>Year-on-year change in COGS (%)</t>
  </si>
  <si>
    <t>Year-on-year change in Other fixed costs (%)</t>
  </si>
  <si>
    <t>Year-on-year change in Other variable costs (%)</t>
  </si>
  <si>
    <t>Details of depreciation</t>
  </si>
  <si>
    <t>Details of ammortization</t>
  </si>
  <si>
    <t>Applicable GST rate</t>
  </si>
  <si>
    <t>Please state the following assumptions and the basis for the same:</t>
  </si>
  <si>
    <t>Remarks and Other Details</t>
  </si>
  <si>
    <t>Y - 3</t>
  </si>
  <si>
    <t>Y - 2</t>
  </si>
  <si>
    <t>Y - 1</t>
  </si>
  <si>
    <t>Total</t>
  </si>
  <si>
    <t>Non-Goans</t>
  </si>
  <si>
    <t>Goans</t>
  </si>
  <si>
    <t>% Goan</t>
  </si>
  <si>
    <t>No. of upper management employees as on last day of FY</t>
  </si>
  <si>
    <t>No. of middle management employees as on last day of FY</t>
  </si>
  <si>
    <t>No. of other permanent employees as on last day of FY</t>
  </si>
  <si>
    <t>No. of full-time contractual employees as on last day of FY</t>
  </si>
  <si>
    <t>No. of part-time employees/ interns hired during the FY</t>
  </si>
  <si>
    <t>No. of seasonal workers hired during the FY</t>
  </si>
  <si>
    <t>Other type of employment, specify if any:</t>
  </si>
  <si>
    <t>1. Please complete following sections for last three financial years (FY) assuming current year is Y</t>
  </si>
  <si>
    <t>Please provide employment projections for the 5 consecutive years post commencement of operations</t>
  </si>
  <si>
    <t>Other permanent employees</t>
  </si>
  <si>
    <t>Management</t>
  </si>
  <si>
    <t>Full-time contractual</t>
  </si>
  <si>
    <t>Other contractual, part-time, seasonal and temporary workers</t>
  </si>
  <si>
    <t>Section 1 : Only applicable to existing businesses in Goa</t>
  </si>
  <si>
    <t>Total area of current premises in sqm</t>
  </si>
  <si>
    <t>Total number of floors</t>
  </si>
  <si>
    <t>Total land utilization</t>
  </si>
  <si>
    <t>Total FAR</t>
  </si>
  <si>
    <t>Total land requirement in sqm</t>
  </si>
  <si>
    <t>Proposed built up area</t>
  </si>
  <si>
    <t>Proposed number of floors</t>
  </si>
  <si>
    <t>Proposed land utilization</t>
  </si>
  <si>
    <t>Proposed FAR</t>
  </si>
  <si>
    <t>Proposed ground coverage</t>
  </si>
  <si>
    <t>Total ground coverage in sqm</t>
  </si>
  <si>
    <t>Total built up area in sqm</t>
  </si>
  <si>
    <t>Satisfactory</t>
  </si>
  <si>
    <t>Marginal</t>
  </si>
  <si>
    <t>Not satisfactory</t>
  </si>
  <si>
    <t>Financial Scoring</t>
  </si>
  <si>
    <t>Project Evaluation Worksheet</t>
  </si>
  <si>
    <t>Section No.</t>
  </si>
  <si>
    <t>Section Title</t>
  </si>
  <si>
    <t>Output</t>
  </si>
  <si>
    <t>Score</t>
  </si>
  <si>
    <t>Financial Background</t>
  </si>
  <si>
    <t>Financial Health</t>
  </si>
  <si>
    <t>Financial Projections</t>
  </si>
  <si>
    <t>Parameter</t>
  </si>
  <si>
    <t>Existing Goan Ecosystem</t>
  </si>
  <si>
    <t>Presence in Goa</t>
  </si>
  <si>
    <t>Current FAR</t>
  </si>
  <si>
    <t>Current Land Utlization</t>
  </si>
  <si>
    <t>Current Employment</t>
  </si>
  <si>
    <t>Land Requirement</t>
  </si>
  <si>
    <t xml:space="preserve">Size of Land </t>
  </si>
  <si>
    <t>Proposed Land Utilization</t>
  </si>
  <si>
    <t>Economic Potential</t>
  </si>
  <si>
    <t>Investment per 1000 sqm</t>
  </si>
  <si>
    <t>5-yr Avg Revenue per 1000 sqm</t>
  </si>
  <si>
    <t>5-yr Avg Employment per 1000 sqm</t>
  </si>
  <si>
    <t>5-yr Avg Local Employment</t>
  </si>
  <si>
    <t>5-yr Avg GST Revenue per 1000 sqm</t>
  </si>
  <si>
    <t>Green Practices</t>
  </si>
  <si>
    <t>Taluka</t>
  </si>
  <si>
    <t>0-5 years</t>
  </si>
  <si>
    <t>5-10 years</t>
  </si>
  <si>
    <t>10-20 years</t>
  </si>
  <si>
    <t>Over 20 years</t>
  </si>
  <si>
    <t>Satellite Consultant Evaluation</t>
  </si>
  <si>
    <t>Not applicable</t>
  </si>
  <si>
    <t>NA</t>
  </si>
  <si>
    <t>1 or more</t>
  </si>
  <si>
    <t>Checks</t>
  </si>
  <si>
    <t>0.25 - 0.5</t>
  </si>
  <si>
    <t>0.5 - 1</t>
  </si>
  <si>
    <t>&gt; 1</t>
  </si>
  <si>
    <t>Check with TCP/GIDC</t>
  </si>
  <si>
    <t>0 - 0.5</t>
  </si>
  <si>
    <t>Current Land Utilization</t>
  </si>
  <si>
    <t>0-40%</t>
  </si>
  <si>
    <t>40-60%</t>
  </si>
  <si>
    <t>60-80%</t>
  </si>
  <si>
    <t>&gt;60%</t>
  </si>
  <si>
    <t>40-50%</t>
  </si>
  <si>
    <t>50-60%</t>
  </si>
  <si>
    <t>Total Employment</t>
  </si>
  <si>
    <t>5 Year Average Goan Employment</t>
  </si>
  <si>
    <t>5 Year Average Employment</t>
  </si>
  <si>
    <t>&gt;80%</t>
  </si>
  <si>
    <t>&lt;60%</t>
  </si>
  <si>
    <t>&lt; 3 Cr per 1000 sqm</t>
  </si>
  <si>
    <t>3 - 6 Cr per 1000 sqm</t>
  </si>
  <si>
    <t>&gt; 6 Cr per 1000 sqm</t>
  </si>
  <si>
    <t>&lt;5 per 1000 sqm</t>
  </si>
  <si>
    <t>5 - 11 per 1000sqm</t>
  </si>
  <si>
    <t>12 - 19 per 1000sqm</t>
  </si>
  <si>
    <t>&gt;20 per 1000sqm</t>
  </si>
  <si>
    <t>&lt; 10%</t>
  </si>
  <si>
    <t>&gt; 80%</t>
  </si>
  <si>
    <t>10 - 30%</t>
  </si>
  <si>
    <t>30 - 60%</t>
  </si>
  <si>
    <t>60 - 80%</t>
  </si>
  <si>
    <t>Average % Local Employment</t>
  </si>
  <si>
    <t>Previous 3-yr Avg Local Employment</t>
  </si>
  <si>
    <t>Current Goan Employment (3-yr Avg)</t>
  </si>
  <si>
    <t>Section 2 : Applicable for ALL project proposals requiring land from GIDC/ IPB</t>
  </si>
  <si>
    <t>Size of Land</t>
  </si>
  <si>
    <t>&gt; 10,000 sqm</t>
  </si>
  <si>
    <t>5,000 - 10,000 sqm</t>
  </si>
  <si>
    <t>&lt; 5,000 sqm</t>
  </si>
  <si>
    <t>Land not required</t>
  </si>
  <si>
    <t xml:space="preserve">&lt; 0.27 crore per 1000 sqm </t>
  </si>
  <si>
    <t>0.27 cr to 0.54 per 1000 sqm</t>
  </si>
  <si>
    <t>&gt; 0.54 per 1000 sqm</t>
  </si>
  <si>
    <t>3. Please enter whole numbers in INR only</t>
  </si>
  <si>
    <t>2. Please enter whole numbers in INR only</t>
  </si>
  <si>
    <t>Project Evaluation Report</t>
  </si>
  <si>
    <t>Name of Project</t>
  </si>
  <si>
    <t>Type of Project</t>
  </si>
  <si>
    <t>From application</t>
  </si>
  <si>
    <t>New/ Expansion</t>
  </si>
  <si>
    <t>Own land/ Land required in IDC/ NA</t>
  </si>
  <si>
    <t>Parameter Total</t>
  </si>
  <si>
    <t>Points scored</t>
  </si>
  <si>
    <t>Applicable total</t>
  </si>
  <si>
    <t>Not Applicable</t>
  </si>
  <si>
    <t>%age score</t>
  </si>
  <si>
    <t>Sector</t>
  </si>
  <si>
    <t>Pollution Category</t>
  </si>
  <si>
    <t>Scoring Details</t>
  </si>
  <si>
    <t>Marks Obtained</t>
  </si>
  <si>
    <t>Project Details</t>
  </si>
  <si>
    <t>Benefits to the State</t>
  </si>
  <si>
    <t>Total Investment</t>
  </si>
  <si>
    <t>5-Yr Total Revenue Generation</t>
  </si>
  <si>
    <t>5-Yr Average Annual Employment</t>
  </si>
  <si>
    <t>5-Yr Avg Annual Local Employment</t>
  </si>
  <si>
    <t>5-Yr Total GST Contribution to the State</t>
  </si>
  <si>
    <t>Export Category</t>
  </si>
  <si>
    <t>From application (% export)</t>
  </si>
  <si>
    <t>Specify if backward Taluka</t>
  </si>
  <si>
    <t>Other Comments/ Remarks:</t>
  </si>
  <si>
    <t>Application Date</t>
  </si>
  <si>
    <t>From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</si>
</sst>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2" fillId="0" borderId="0" xfId="0" applyFont="1" applyProtection="1"/>
    <xf numFmtId="43" fontId="0" fillId="0" borderId="0" xfId="1" applyFon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0" fillId="0" borderId="1" xfId="0" applyBorder="1" applyProtection="1">
      <protection locked="0"/>
    </xf>
    <xf numFmtId="0" fontId="2" fillId="0" borderId="0" xfId="0" applyFont="1" applyAlignment="1" applyProtection="1">
      <alignment wrapText="1"/>
    </xf>
    <xf numFmtId="0" fontId="0" fillId="0" borderId="1" xfId="0" applyBorder="1" applyProtection="1"/>
    <xf numFmtId="0" fontId="0" fillId="0" borderId="0" xfId="0" applyAlignment="1">
      <alignment horizontal="left"/>
    </xf>
    <xf numFmtId="0" fontId="0" fillId="3" borderId="0" xfId="0" applyFill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17" fontId="0" fillId="0" borderId="4" xfId="0" applyNumberFormat="1" applyBorder="1"/>
    <xf numFmtId="0" fontId="0" fillId="0" borderId="1" xfId="0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5" xfId="0" applyFill="1" applyBorder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0" fillId="3" borderId="1" xfId="0" applyFill="1" applyBorder="1"/>
    <xf numFmtId="9" fontId="0" fillId="4" borderId="1" xfId="2" applyFont="1" applyFill="1" applyBorder="1"/>
    <xf numFmtId="0" fontId="0" fillId="0" borderId="13" xfId="0" applyBorder="1"/>
    <xf numFmtId="0" fontId="5" fillId="0" borderId="0" xfId="0" applyFont="1" applyBorder="1"/>
    <xf numFmtId="0" fontId="0" fillId="0" borderId="15" xfId="0" applyBorder="1"/>
    <xf numFmtId="0" fontId="0" fillId="0" borderId="16" xfId="0" applyBorder="1"/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/>
    <xf numFmtId="1" fontId="0" fillId="0" borderId="0" xfId="0" applyNumberFormat="1" applyBorder="1"/>
    <xf numFmtId="0" fontId="0" fillId="0" borderId="0" xfId="0" applyFill="1" applyBorder="1"/>
    <xf numFmtId="0" fontId="0" fillId="0" borderId="18" xfId="0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left"/>
    </xf>
    <xf numFmtId="9" fontId="2" fillId="0" borderId="0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5" fillId="0" borderId="14" xfId="0" applyFont="1" applyBorder="1" applyAlignment="1">
      <alignment horizontal="left"/>
    </xf>
    <xf numFmtId="9" fontId="0" fillId="0" borderId="14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9" fontId="0" fillId="0" borderId="1" xfId="0" applyNumberFormat="1" applyBorder="1" applyAlignment="1">
      <alignment horizontal="left"/>
    </xf>
    <xf numFmtId="0" fontId="0" fillId="0" borderId="0" xfId="0" applyProtection="1"/>
    <xf numFmtId="0" fontId="0" fillId="0" borderId="0" xfId="0" applyProtection="1"/>
    <xf numFmtId="0" fontId="2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9" xfId="0" applyFill="1" applyBorder="1" applyProtection="1">
      <protection hidden="1"/>
    </xf>
    <xf numFmtId="9" fontId="0" fillId="0" borderId="0" xfId="2" applyFont="1" applyProtection="1">
      <protection hidden="1"/>
    </xf>
    <xf numFmtId="9" fontId="2" fillId="0" borderId="0" xfId="2" applyFont="1" applyAlignment="1" applyProtection="1">
      <alignment horizontal="center"/>
      <protection hidden="1"/>
    </xf>
    <xf numFmtId="9" fontId="2" fillId="0" borderId="0" xfId="2" applyFont="1" applyProtection="1">
      <protection hidden="1"/>
    </xf>
    <xf numFmtId="9" fontId="0" fillId="0" borderId="0" xfId="2" applyFont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9" fontId="0" fillId="0" borderId="1" xfId="2" applyFont="1" applyBorder="1" applyProtection="1">
      <protection hidden="1"/>
    </xf>
    <xf numFmtId="0" fontId="0" fillId="0" borderId="1" xfId="0" applyBorder="1" applyProtection="1">
      <protection hidden="1"/>
    </xf>
    <xf numFmtId="43" fontId="0" fillId="0" borderId="0" xfId="1" applyFont="1" applyProtection="1"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/>
    <xf numFmtId="0" fontId="0" fillId="0" borderId="19" xfId="0" applyBorder="1"/>
    <xf numFmtId="0" fontId="0" fillId="0" borderId="9" xfId="0" applyBorder="1"/>
    <xf numFmtId="0" fontId="0" fillId="0" borderId="21" xfId="0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8" xfId="0" applyBorder="1"/>
    <xf numFmtId="0" fontId="0" fillId="0" borderId="1" xfId="0" applyBorder="1"/>
    <xf numFmtId="0" fontId="0" fillId="0" borderId="20" xfId="0" applyBorder="1"/>
  </cellXfs>
  <cellStyles count="3">
    <cellStyle name="Comma" xfId="1" builtinId="3"/>
    <cellStyle name="Normal" xfId="0" builtinId="0"/>
    <cellStyle name="Percent" xfId="2" builtinId="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D4B4D1"/>
      <color rgb="FFF2E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4B4D1"/>
  </sheetPr>
  <dimension ref="A1:E21"/>
  <sheetViews>
    <sheetView tabSelected="1" workbookViewId="0">
      <selection activeCell="B22" sqref="B22"/>
    </sheetView>
  </sheetViews>
  <sheetFormatPr defaultColWidth="8.81640625" defaultRowHeight="14.5" x14ac:dyDescent="0.35"/>
  <cols>
    <col min="1" max="1" width="27.54296875" style="2" customWidth="1"/>
    <col min="2" max="2" width="15.81640625" style="1" customWidth="1"/>
    <col min="3" max="3" width="16.36328125" style="1" customWidth="1"/>
    <col min="4" max="4" width="16.6328125" style="1" customWidth="1"/>
    <col min="5" max="5" width="15.90625" style="1" customWidth="1"/>
    <col min="6" max="16384" width="8.81640625" style="1"/>
  </cols>
  <sheetData>
    <row r="1" spans="1:5" x14ac:dyDescent="0.35">
      <c r="A1" s="9" t="s">
        <v>0</v>
      </c>
    </row>
    <row r="2" spans="1:5" x14ac:dyDescent="0.35">
      <c r="A2" s="2" t="s">
        <v>21</v>
      </c>
    </row>
    <row r="3" spans="1:5" x14ac:dyDescent="0.35">
      <c r="A3" s="2" t="s">
        <v>22</v>
      </c>
    </row>
    <row r="4" spans="1:5" x14ac:dyDescent="0.35">
      <c r="A4" s="2" t="s">
        <v>154</v>
      </c>
    </row>
    <row r="5" spans="1:5" s="3" customFormat="1" x14ac:dyDescent="0.35">
      <c r="A5" s="4"/>
      <c r="B5" s="8" t="s">
        <v>2</v>
      </c>
      <c r="C5" s="8" t="s">
        <v>3</v>
      </c>
      <c r="D5" s="8" t="s">
        <v>4</v>
      </c>
    </row>
    <row r="6" spans="1:5" x14ac:dyDescent="0.35">
      <c r="A6" s="4" t="s">
        <v>5</v>
      </c>
      <c r="B6" s="5"/>
      <c r="C6" s="5"/>
      <c r="D6" s="5"/>
    </row>
    <row r="7" spans="1:5" s="76" customFormat="1" hidden="1" x14ac:dyDescent="0.35">
      <c r="A7" s="74" t="s">
        <v>10</v>
      </c>
      <c r="B7" s="86"/>
      <c r="C7" s="86" t="str">
        <f>IFERROR((C6-B6)/B6,"")</f>
        <v/>
      </c>
      <c r="D7" s="86" t="str">
        <f>IFERROR((D6-C6)/C6,"")</f>
        <v/>
      </c>
      <c r="E7" s="76" t="str">
        <f>IFERROR((E6-D6)/D6,"")</f>
        <v/>
      </c>
    </row>
    <row r="8" spans="1:5" x14ac:dyDescent="0.35">
      <c r="A8" s="4" t="s">
        <v>6</v>
      </c>
      <c r="B8" s="5"/>
      <c r="C8" s="5"/>
      <c r="D8" s="5"/>
    </row>
    <row r="9" spans="1:5" s="76" customFormat="1" hidden="1" x14ac:dyDescent="0.35">
      <c r="A9" s="74" t="s">
        <v>11</v>
      </c>
      <c r="B9" s="86" t="str">
        <f>IFERROR(B8/B$6,"")</f>
        <v/>
      </c>
      <c r="C9" s="86" t="str">
        <f>IFERROR(C8/C$6,"")</f>
        <v/>
      </c>
      <c r="D9" s="86" t="str">
        <f>IFERROR(D8/D$6,"")</f>
        <v/>
      </c>
    </row>
    <row r="10" spans="1:5" x14ac:dyDescent="0.35">
      <c r="A10" s="4" t="s">
        <v>7</v>
      </c>
      <c r="B10" s="5"/>
      <c r="C10" s="5"/>
      <c r="D10" s="5"/>
    </row>
    <row r="11" spans="1:5" s="76" customFormat="1" hidden="1" x14ac:dyDescent="0.35">
      <c r="A11" s="74" t="s">
        <v>12</v>
      </c>
      <c r="B11" s="79" t="str">
        <f>IFERROR(B10/B$6,"")</f>
        <v/>
      </c>
      <c r="C11" s="79" t="str">
        <f>IFERROR(C10/C$6,"")</f>
        <v/>
      </c>
      <c r="D11" s="79" t="str">
        <f>IFERROR(D10/D$6,"")</f>
        <v/>
      </c>
    </row>
    <row r="12" spans="1:5" x14ac:dyDescent="0.35">
      <c r="A12" s="4" t="s">
        <v>8</v>
      </c>
      <c r="B12" s="6"/>
      <c r="C12" s="6"/>
      <c r="D12" s="6"/>
    </row>
    <row r="13" spans="1:5" s="76" customFormat="1" hidden="1" x14ac:dyDescent="0.35">
      <c r="A13" s="74" t="s">
        <v>13</v>
      </c>
      <c r="C13" s="76" t="str">
        <f>IF(ISBLANK($B$12),"",C12-B12)</f>
        <v/>
      </c>
      <c r="D13" s="76" t="str">
        <f>IF(ISBLANK($B$12),"",D12-C12)</f>
        <v/>
      </c>
      <c r="E13" s="76" t="str">
        <f>IF(ISBLANK($B$12),"",E12-D12)</f>
        <v/>
      </c>
    </row>
    <row r="14" spans="1:5" x14ac:dyDescent="0.35">
      <c r="A14" s="4" t="s">
        <v>9</v>
      </c>
      <c r="B14" s="5"/>
      <c r="C14" s="5"/>
      <c r="D14" s="5"/>
    </row>
    <row r="15" spans="1:5" s="76" customFormat="1" hidden="1" x14ac:dyDescent="0.35">
      <c r="A15" s="74" t="s">
        <v>13</v>
      </c>
      <c r="C15" s="76" t="str">
        <f>IF(ISBLANK($B$14),"",C14-B14)</f>
        <v/>
      </c>
      <c r="D15" s="76" t="str">
        <f>IF(ISBLANK($B$14),"",D14-C14)</f>
        <v/>
      </c>
      <c r="E15" s="76" t="str">
        <f>IF(ISBLANK($B$14),"",E14-D14)</f>
        <v/>
      </c>
    </row>
    <row r="17" spans="1:2" x14ac:dyDescent="0.35">
      <c r="A17" s="10" t="s">
        <v>14</v>
      </c>
    </row>
    <row r="19" spans="1:2" s="76" customFormat="1" hidden="1" x14ac:dyDescent="0.35">
      <c r="A19" s="74" t="s">
        <v>108</v>
      </c>
      <c r="B19" s="75" t="s">
        <v>75</v>
      </c>
    </row>
    <row r="20" spans="1:2" hidden="1" x14ac:dyDescent="0.35">
      <c r="A20" s="72"/>
    </row>
    <row r="21" spans="1:2" hidden="1" x14ac:dyDescent="0.35"/>
  </sheetData>
  <sheetProtection algorithmName="SHA-512" hashValue="cXCk3yCJwclXtjtADrmCnE8tdZ2U1Yt4FS+VpwbFR93plI6qEcGQk+HzSIHSlkaw3PMWM4Aopi5tsgpsrUP5NA==" saltValue="KV2Smqf+kDpuYKQnizaeAg==" spinCount="100000" sheet="1" objects="1" scenarios="1" selectLockedCells="1"/>
  <pageMargins left="0.7" right="0.7" top="0.75" bottom="0.75" header="0.3" footer="0.3"/>
  <pageSetup paperSize="9" orientation="portrait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A17450-EC79-424D-BFAF-E7F2AA628121}">
          <x14:formula1>
            <xm:f>Lists!$A$2:$A$5</xm:f>
          </x14:formula1>
          <xm:sqref>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1ECC8-E08E-4637-BB06-B70ED09050FA}">
  <sheetPr>
    <tabColor theme="8" tint="0.79998168889431442"/>
  </sheetPr>
  <dimension ref="A1:G33"/>
  <sheetViews>
    <sheetView workbookViewId="0">
      <selection activeCell="B6" sqref="B6"/>
    </sheetView>
  </sheetViews>
  <sheetFormatPr defaultColWidth="8.81640625" defaultRowHeight="14.5" x14ac:dyDescent="0.35"/>
  <cols>
    <col min="1" max="1" width="56.90625" style="2" customWidth="1"/>
    <col min="2" max="6" width="13.08984375" style="1" customWidth="1"/>
    <col min="7" max="7" width="43.6328125" style="1" customWidth="1"/>
    <col min="8" max="16384" width="8.81640625" style="1"/>
  </cols>
  <sheetData>
    <row r="1" spans="1:6" x14ac:dyDescent="0.35">
      <c r="A1" s="4" t="s">
        <v>15</v>
      </c>
    </row>
    <row r="2" spans="1:6" x14ac:dyDescent="0.35">
      <c r="A2" s="7" t="s">
        <v>23</v>
      </c>
    </row>
    <row r="3" spans="1:6" x14ac:dyDescent="0.35">
      <c r="A3" s="2" t="s">
        <v>155</v>
      </c>
    </row>
    <row r="5" spans="1:6" s="2" customFormat="1" x14ac:dyDescent="0.35">
      <c r="B5" s="8" t="s">
        <v>16</v>
      </c>
      <c r="C5" s="8" t="s">
        <v>17</v>
      </c>
      <c r="D5" s="8" t="s">
        <v>1</v>
      </c>
      <c r="E5" s="8" t="s">
        <v>18</v>
      </c>
      <c r="F5" s="8" t="s">
        <v>19</v>
      </c>
    </row>
    <row r="6" spans="1:6" x14ac:dyDescent="0.35">
      <c r="A6" s="4" t="s">
        <v>20</v>
      </c>
    </row>
    <row r="7" spans="1:6" x14ac:dyDescent="0.35">
      <c r="A7" s="4" t="s">
        <v>32</v>
      </c>
    </row>
    <row r="8" spans="1:6" x14ac:dyDescent="0.35">
      <c r="A8" s="4" t="s">
        <v>25</v>
      </c>
    </row>
    <row r="9" spans="1:6" x14ac:dyDescent="0.35">
      <c r="A9" s="4" t="s">
        <v>26</v>
      </c>
    </row>
    <row r="10" spans="1:6" x14ac:dyDescent="0.35">
      <c r="A10" s="4" t="s">
        <v>6</v>
      </c>
    </row>
    <row r="11" spans="1:6" x14ac:dyDescent="0.35">
      <c r="A11" s="4" t="s">
        <v>24</v>
      </c>
    </row>
    <row r="12" spans="1:6" x14ac:dyDescent="0.35">
      <c r="A12" s="4" t="s">
        <v>7</v>
      </c>
    </row>
    <row r="13" spans="1:6" x14ac:dyDescent="0.35">
      <c r="A13" s="4" t="s">
        <v>28</v>
      </c>
    </row>
    <row r="14" spans="1:6" x14ac:dyDescent="0.35">
      <c r="A14" s="4" t="s">
        <v>29</v>
      </c>
    </row>
    <row r="15" spans="1:6" x14ac:dyDescent="0.35">
      <c r="A15" s="4" t="s">
        <v>27</v>
      </c>
    </row>
    <row r="16" spans="1:6" x14ac:dyDescent="0.35">
      <c r="A16" s="4" t="s">
        <v>30</v>
      </c>
    </row>
    <row r="17" spans="1:7" x14ac:dyDescent="0.35">
      <c r="A17" s="4"/>
    </row>
    <row r="18" spans="1:7" s="2" customFormat="1" x14ac:dyDescent="0.35">
      <c r="A18" s="4" t="s">
        <v>40</v>
      </c>
      <c r="B18" s="8" t="s">
        <v>16</v>
      </c>
      <c r="C18" s="8" t="s">
        <v>17</v>
      </c>
      <c r="D18" s="8" t="s">
        <v>1</v>
      </c>
      <c r="E18" s="8" t="s">
        <v>18</v>
      </c>
      <c r="F18" s="8" t="s">
        <v>19</v>
      </c>
      <c r="G18" s="4" t="s">
        <v>41</v>
      </c>
    </row>
    <row r="19" spans="1:7" x14ac:dyDescent="0.35">
      <c r="A19" s="2" t="s">
        <v>31</v>
      </c>
    </row>
    <row r="20" spans="1:7" x14ac:dyDescent="0.35">
      <c r="A20" s="2" t="s">
        <v>33</v>
      </c>
    </row>
    <row r="21" spans="1:7" x14ac:dyDescent="0.35">
      <c r="A21" s="2" t="s">
        <v>34</v>
      </c>
    </row>
    <row r="22" spans="1:7" x14ac:dyDescent="0.35">
      <c r="A22" s="2" t="s">
        <v>35</v>
      </c>
    </row>
    <row r="23" spans="1:7" x14ac:dyDescent="0.35">
      <c r="A23" s="2" t="s">
        <v>36</v>
      </c>
    </row>
    <row r="24" spans="1:7" x14ac:dyDescent="0.35">
      <c r="A24" s="2" t="s">
        <v>37</v>
      </c>
    </row>
    <row r="25" spans="1:7" x14ac:dyDescent="0.35">
      <c r="A25" s="2" t="s">
        <v>38</v>
      </c>
    </row>
    <row r="26" spans="1:7" x14ac:dyDescent="0.35">
      <c r="A26" s="2" t="s">
        <v>39</v>
      </c>
    </row>
    <row r="28" spans="1:7" s="76" customFormat="1" hidden="1" x14ac:dyDescent="0.35">
      <c r="A28" s="74" t="s">
        <v>108</v>
      </c>
      <c r="B28" s="77"/>
    </row>
    <row r="29" spans="1:7" s="76" customFormat="1" hidden="1" x14ac:dyDescent="0.35">
      <c r="A29" s="76" t="s">
        <v>98</v>
      </c>
      <c r="B29" s="77"/>
      <c r="G29" s="76" t="str">
        <f>IFERROR(1000*AVERAGE(B6:F6)/'Land Details'!B12,"")</f>
        <v/>
      </c>
    </row>
    <row r="30" spans="1:7" s="76" customFormat="1" hidden="1" x14ac:dyDescent="0.35">
      <c r="A30" s="76" t="s">
        <v>101</v>
      </c>
      <c r="B30" s="78"/>
      <c r="G30" s="76" t="str">
        <f>IFERROR(AVERAGE(B26:F26)/'Land Details'!B12,"")</f>
        <v/>
      </c>
    </row>
    <row r="33" collapsed="1" x14ac:dyDescent="0.35"/>
  </sheetData>
  <sheetProtection algorithmName="SHA-512" hashValue="bML0ipVC5FE2OFAWjOXsg4DxZvf6NOxA7K4opkIPynHGF6Hdj+BmAnqqWT++3zYSt1mjSntzwPQzHRrd/ZA9JQ==" saltValue="wUrsSAHTdEZRhVaaVdL9Sg==" spinCount="100000" sheet="1" objects="1" scenarios="1" selectLockedCell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D3DECB4-CBC1-4EAD-ADA1-5FC80662CF29}">
          <x14:formula1>
            <xm:f>Lists!$A$2:$A$5</xm:f>
          </x14:formula1>
          <xm:sqref>B28</xm:sqref>
        </x14:dataValidation>
        <x14:dataValidation type="list" allowBlank="1" showInputMessage="1" showErrorMessage="1" xr:uid="{84F73142-B1F1-41C1-8EC8-A8B5EAD17A42}">
          <x14:formula1>
            <xm:f>Lists!$A$35:$A$37</xm:f>
          </x14:formula1>
          <xm:sqref>B29</xm:sqref>
        </x14:dataValidation>
        <x14:dataValidation type="list" allowBlank="1" showInputMessage="1" showErrorMessage="1" xr:uid="{A0D86956-5FD3-47B7-B5E0-6FD2815F794B}">
          <x14:formula1>
            <xm:f>Lists!$A$46:$A$48</xm:f>
          </x14:formula1>
          <xm:sqref>B30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A01F8-B980-4947-9629-4F33F40F3196}">
  <sheetPr>
    <tabColor theme="9" tint="0.79998168889431442"/>
  </sheetPr>
  <dimension ref="A1:J18"/>
  <sheetViews>
    <sheetView workbookViewId="0">
      <selection activeCell="B6" sqref="B6"/>
    </sheetView>
  </sheetViews>
  <sheetFormatPr defaultColWidth="8.81640625" defaultRowHeight="14.5" x14ac:dyDescent="0.35"/>
  <cols>
    <col min="1" max="1" width="49.54296875" style="2" customWidth="1"/>
    <col min="2" max="3" width="14.6328125" style="1" customWidth="1"/>
    <col min="4" max="4" width="14.6328125" style="79" hidden="1" customWidth="1"/>
    <col min="5" max="6" width="14.6328125" style="1" customWidth="1"/>
    <col min="7" max="7" width="14.6328125" style="79" hidden="1" customWidth="1"/>
    <col min="8" max="8" width="14.6328125" style="1" customWidth="1"/>
    <col min="9" max="9" width="14.90625" style="1" customWidth="1"/>
    <col min="10" max="10" width="13.6328125" style="79" hidden="1" customWidth="1"/>
    <col min="11" max="16384" width="8.81640625" style="1"/>
  </cols>
  <sheetData>
    <row r="1" spans="1:10" x14ac:dyDescent="0.35">
      <c r="A1" s="9" t="s">
        <v>0</v>
      </c>
    </row>
    <row r="2" spans="1:10" x14ac:dyDescent="0.35">
      <c r="A2" s="7" t="s">
        <v>56</v>
      </c>
    </row>
    <row r="4" spans="1:10" s="2" customFormat="1" x14ac:dyDescent="0.35">
      <c r="B4" s="87" t="s">
        <v>42</v>
      </c>
      <c r="C4" s="87"/>
      <c r="D4" s="80" t="s">
        <v>48</v>
      </c>
      <c r="E4" s="87" t="s">
        <v>43</v>
      </c>
      <c r="F4" s="87"/>
      <c r="G4" s="80" t="s">
        <v>48</v>
      </c>
      <c r="H4" s="87" t="s">
        <v>44</v>
      </c>
      <c r="I4" s="87"/>
      <c r="J4" s="80" t="s">
        <v>48</v>
      </c>
    </row>
    <row r="5" spans="1:10" s="2" customFormat="1" x14ac:dyDescent="0.35">
      <c r="B5" s="8" t="s">
        <v>46</v>
      </c>
      <c r="C5" s="8" t="s">
        <v>47</v>
      </c>
      <c r="D5" s="81"/>
      <c r="E5" s="8" t="s">
        <v>46</v>
      </c>
      <c r="F5" s="8" t="s">
        <v>47</v>
      </c>
      <c r="G5" s="80"/>
      <c r="H5" s="8" t="s">
        <v>46</v>
      </c>
      <c r="I5" s="8" t="s">
        <v>47</v>
      </c>
      <c r="J5" s="79"/>
    </row>
    <row r="6" spans="1:10" x14ac:dyDescent="0.35">
      <c r="A6" s="4" t="s">
        <v>49</v>
      </c>
      <c r="B6" s="6"/>
      <c r="C6" s="6"/>
      <c r="D6" s="82" t="str">
        <f>IFERROR(C6/SUM(B6:C6),"")</f>
        <v/>
      </c>
      <c r="E6" s="6"/>
      <c r="F6" s="6"/>
      <c r="G6" s="82" t="str">
        <f>IFERROR(F6/SUM(E6:F6),"")</f>
        <v/>
      </c>
      <c r="H6" s="6"/>
      <c r="I6" s="6"/>
      <c r="J6" s="82" t="str">
        <f>IFERROR(I6/SUM(H6:I6),"")</f>
        <v/>
      </c>
    </row>
    <row r="7" spans="1:10" x14ac:dyDescent="0.35">
      <c r="A7" s="4" t="s">
        <v>50</v>
      </c>
      <c r="B7" s="6"/>
      <c r="C7" s="6"/>
      <c r="D7" s="82" t="str">
        <f t="shared" ref="D7:D12" si="0">IFERROR(C7/SUM(B7:C7),"")</f>
        <v/>
      </c>
      <c r="E7" s="6"/>
      <c r="F7" s="6"/>
      <c r="G7" s="82" t="str">
        <f t="shared" ref="G7:G12" si="1">IFERROR(F7/SUM(E7:F7),"")</f>
        <v/>
      </c>
      <c r="H7" s="6"/>
      <c r="I7" s="6"/>
      <c r="J7" s="82" t="str">
        <f t="shared" ref="J7:J12" si="2">IFERROR(I7/SUM(H7:I7),"")</f>
        <v/>
      </c>
    </row>
    <row r="8" spans="1:10" x14ac:dyDescent="0.35">
      <c r="A8" s="4" t="s">
        <v>51</v>
      </c>
      <c r="B8" s="6"/>
      <c r="C8" s="6"/>
      <c r="D8" s="82" t="str">
        <f t="shared" si="0"/>
        <v/>
      </c>
      <c r="E8" s="6"/>
      <c r="F8" s="6"/>
      <c r="G8" s="82" t="str">
        <f t="shared" si="1"/>
        <v/>
      </c>
      <c r="H8" s="6"/>
      <c r="I8" s="6"/>
      <c r="J8" s="82" t="str">
        <f t="shared" si="2"/>
        <v/>
      </c>
    </row>
    <row r="9" spans="1:10" x14ac:dyDescent="0.35">
      <c r="A9" s="4" t="s">
        <v>52</v>
      </c>
      <c r="B9" s="6"/>
      <c r="C9" s="6"/>
      <c r="D9" s="82" t="str">
        <f t="shared" si="0"/>
        <v/>
      </c>
      <c r="E9" s="6"/>
      <c r="F9" s="6"/>
      <c r="G9" s="82" t="str">
        <f t="shared" si="1"/>
        <v/>
      </c>
      <c r="H9" s="6"/>
      <c r="I9" s="6"/>
      <c r="J9" s="82" t="str">
        <f t="shared" si="2"/>
        <v/>
      </c>
    </row>
    <row r="10" spans="1:10" x14ac:dyDescent="0.35">
      <c r="A10" s="4" t="s">
        <v>53</v>
      </c>
      <c r="B10" s="6"/>
      <c r="C10" s="6"/>
      <c r="D10" s="82" t="str">
        <f t="shared" si="0"/>
        <v/>
      </c>
      <c r="E10" s="6"/>
      <c r="F10" s="6"/>
      <c r="G10" s="82" t="str">
        <f t="shared" si="1"/>
        <v/>
      </c>
      <c r="H10" s="6"/>
      <c r="I10" s="6"/>
      <c r="J10" s="82" t="str">
        <f t="shared" si="2"/>
        <v/>
      </c>
    </row>
    <row r="11" spans="1:10" x14ac:dyDescent="0.35">
      <c r="A11" s="4" t="s">
        <v>54</v>
      </c>
      <c r="B11" s="6"/>
      <c r="C11" s="6"/>
      <c r="D11" s="82" t="str">
        <f t="shared" si="0"/>
        <v/>
      </c>
      <c r="E11" s="6"/>
      <c r="F11" s="6"/>
      <c r="G11" s="82" t="str">
        <f t="shared" si="1"/>
        <v/>
      </c>
      <c r="H11" s="6"/>
      <c r="I11" s="6"/>
      <c r="J11" s="82" t="str">
        <f t="shared" si="2"/>
        <v/>
      </c>
    </row>
    <row r="12" spans="1:10" x14ac:dyDescent="0.35">
      <c r="A12" s="4" t="s">
        <v>55</v>
      </c>
      <c r="B12" s="6"/>
      <c r="C12" s="6"/>
      <c r="D12" s="82" t="str">
        <f t="shared" si="0"/>
        <v/>
      </c>
      <c r="E12" s="6"/>
      <c r="F12" s="6"/>
      <c r="G12" s="82" t="str">
        <f t="shared" si="1"/>
        <v/>
      </c>
      <c r="H12" s="6"/>
      <c r="I12" s="6"/>
      <c r="J12" s="82" t="str">
        <f t="shared" si="2"/>
        <v/>
      </c>
    </row>
    <row r="13" spans="1:10" x14ac:dyDescent="0.35">
      <c r="A13" s="11"/>
    </row>
    <row r="15" spans="1:10" s="76" customFormat="1" hidden="1" x14ac:dyDescent="0.35">
      <c r="A15" s="74" t="s">
        <v>142</v>
      </c>
      <c r="B15" s="76" t="str">
        <f>IFERROR(SUM(C6:C12,F6:F12,I6:I12)/SUM(B6:C12,E6:F12,H6:I12),"")</f>
        <v/>
      </c>
      <c r="C15" s="77"/>
      <c r="D15" s="79"/>
      <c r="G15" s="79"/>
      <c r="J15" s="79"/>
    </row>
    <row r="18" collapsed="1" x14ac:dyDescent="0.35"/>
  </sheetData>
  <sheetProtection algorithmName="SHA-512" hashValue="4AWW8n3/eck4ZtfAMuPHP/0Sty1fBbs6nDwfYmFc8EFNNoNvDKtd4TCGqudpr9bFruvf6ipe1VZHMyYF2Zt6qQ==" saltValue="Xu1QAy0SayRgDOsL+o0dFw==" spinCount="100000" sheet="1" objects="1" scenarios="1" selectLockedCells="1"/>
  <mergeCells count="3">
    <mergeCell ref="B4:C4"/>
    <mergeCell ref="E4:F4"/>
    <mergeCell ref="H4:I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97C85C-BAD7-4B04-8438-7C5B2E9CFA0F}">
          <x14:formula1>
            <xm:f>Lists!$E$27:$E$32</xm:f>
          </x14:formula1>
          <xm:sqref>C15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5A832-74F8-45D2-B9B8-96CC4226185A}">
  <sheetPr>
    <tabColor theme="7" tint="0.79998168889431442"/>
  </sheetPr>
  <dimension ref="A1:P17"/>
  <sheetViews>
    <sheetView workbookViewId="0">
      <selection activeCell="B6" sqref="B6"/>
    </sheetView>
  </sheetViews>
  <sheetFormatPr defaultColWidth="8.81640625" defaultRowHeight="14.5" x14ac:dyDescent="0.35"/>
  <cols>
    <col min="1" max="1" width="32.81640625" style="1" customWidth="1"/>
    <col min="2" max="2" width="12" style="1" customWidth="1"/>
    <col min="3" max="3" width="11.90625" style="1" customWidth="1"/>
    <col min="4" max="4" width="11.90625" style="79" hidden="1" customWidth="1"/>
    <col min="5" max="6" width="11.90625" style="1" customWidth="1"/>
    <col min="7" max="7" width="11.90625" style="79" hidden="1" customWidth="1"/>
    <col min="8" max="9" width="11.90625" style="1" customWidth="1"/>
    <col min="10" max="10" width="11.90625" style="79" hidden="1" customWidth="1"/>
    <col min="11" max="12" width="11.90625" style="1" customWidth="1"/>
    <col min="13" max="13" width="11.90625" style="79" hidden="1" customWidth="1"/>
    <col min="14" max="15" width="11.90625" style="1" customWidth="1"/>
    <col min="16" max="16" width="11.90625" style="79" hidden="1" customWidth="1"/>
    <col min="17" max="16384" width="8.81640625" style="1"/>
  </cols>
  <sheetData>
    <row r="1" spans="1:16" x14ac:dyDescent="0.35">
      <c r="A1" s="4" t="s">
        <v>57</v>
      </c>
    </row>
    <row r="2" spans="1:16" x14ac:dyDescent="0.35">
      <c r="A2" s="2"/>
    </row>
    <row r="3" spans="1:16" x14ac:dyDescent="0.35">
      <c r="A3" s="2"/>
    </row>
    <row r="4" spans="1:16" s="3" customFormat="1" x14ac:dyDescent="0.35">
      <c r="A4" s="4"/>
      <c r="B4" s="88" t="s">
        <v>16</v>
      </c>
      <c r="C4" s="88"/>
      <c r="D4" s="80" t="s">
        <v>48</v>
      </c>
      <c r="E4" s="87" t="s">
        <v>17</v>
      </c>
      <c r="F4" s="87"/>
      <c r="G4" s="80" t="s">
        <v>48</v>
      </c>
      <c r="H4" s="87" t="s">
        <v>1</v>
      </c>
      <c r="I4" s="87"/>
      <c r="J4" s="80" t="s">
        <v>48</v>
      </c>
      <c r="K4" s="87" t="s">
        <v>18</v>
      </c>
      <c r="L4" s="87"/>
      <c r="M4" s="80" t="s">
        <v>48</v>
      </c>
      <c r="N4" s="88" t="s">
        <v>19</v>
      </c>
      <c r="O4" s="88"/>
      <c r="P4" s="80" t="s">
        <v>48</v>
      </c>
    </row>
    <row r="5" spans="1:16" s="3" customFormat="1" x14ac:dyDescent="0.35">
      <c r="A5" s="4"/>
      <c r="B5" s="8" t="s">
        <v>46</v>
      </c>
      <c r="C5" s="8" t="s">
        <v>47</v>
      </c>
      <c r="D5" s="81"/>
      <c r="E5" s="8" t="s">
        <v>46</v>
      </c>
      <c r="F5" s="8" t="s">
        <v>47</v>
      </c>
      <c r="G5" s="81"/>
      <c r="H5" s="8" t="s">
        <v>46</v>
      </c>
      <c r="I5" s="8" t="s">
        <v>47</v>
      </c>
      <c r="J5" s="80"/>
      <c r="K5" s="8" t="s">
        <v>46</v>
      </c>
      <c r="L5" s="8" t="s">
        <v>47</v>
      </c>
      <c r="M5" s="81"/>
      <c r="N5" s="8" t="s">
        <v>46</v>
      </c>
      <c r="O5" s="8" t="s">
        <v>47</v>
      </c>
      <c r="P5" s="81"/>
    </row>
    <row r="6" spans="1:16" x14ac:dyDescent="0.35">
      <c r="A6" s="4" t="s">
        <v>59</v>
      </c>
      <c r="D6" s="79" t="str">
        <f>IFERROR(C6/SUM(B6:C6),"")</f>
        <v/>
      </c>
      <c r="G6" s="79" t="str">
        <f>IFERROR(F6/SUM(E6:F6),"")</f>
        <v/>
      </c>
      <c r="J6" s="79" t="str">
        <f t="shared" ref="J6:J10" si="0">IFERROR(I6/SUM(H6:I6),"")</f>
        <v/>
      </c>
      <c r="M6" s="79" t="str">
        <f t="shared" ref="M6:M10" si="1">IFERROR(L6/SUM(K6:L6),"")</f>
        <v/>
      </c>
      <c r="P6" s="79" t="str">
        <f t="shared" ref="P6:P9" si="2">IFERROR(O6/SUM(N6:O6),"")</f>
        <v/>
      </c>
    </row>
    <row r="7" spans="1:16" x14ac:dyDescent="0.35">
      <c r="A7" s="4" t="s">
        <v>58</v>
      </c>
      <c r="D7" s="79" t="str">
        <f t="shared" ref="D7:D10" si="3">IFERROR(C7/SUM(B7:C7),"")</f>
        <v/>
      </c>
      <c r="G7" s="79" t="str">
        <f t="shared" ref="G7:G10" si="4">IFERROR(F7/SUM(E7:F7),"")</f>
        <v/>
      </c>
      <c r="J7" s="79" t="str">
        <f t="shared" si="0"/>
        <v/>
      </c>
      <c r="M7" s="79" t="str">
        <f t="shared" si="1"/>
        <v/>
      </c>
      <c r="P7" s="79" t="str">
        <f t="shared" si="2"/>
        <v/>
      </c>
    </row>
    <row r="8" spans="1:16" x14ac:dyDescent="0.35">
      <c r="A8" s="4" t="s">
        <v>60</v>
      </c>
      <c r="D8" s="79" t="str">
        <f t="shared" si="3"/>
        <v/>
      </c>
      <c r="G8" s="79" t="str">
        <f t="shared" si="4"/>
        <v/>
      </c>
      <c r="J8" s="79" t="str">
        <f t="shared" si="0"/>
        <v/>
      </c>
      <c r="M8" s="79" t="str">
        <f t="shared" si="1"/>
        <v/>
      </c>
      <c r="P8" s="79" t="str">
        <f t="shared" si="2"/>
        <v/>
      </c>
    </row>
    <row r="9" spans="1:16" ht="29" x14ac:dyDescent="0.35">
      <c r="A9" s="12" t="s">
        <v>61</v>
      </c>
      <c r="D9" s="79" t="str">
        <f t="shared" si="3"/>
        <v/>
      </c>
      <c r="G9" s="79" t="str">
        <f t="shared" si="4"/>
        <v/>
      </c>
      <c r="J9" s="79" t="str">
        <f t="shared" si="0"/>
        <v/>
      </c>
      <c r="M9" s="79" t="str">
        <f t="shared" si="1"/>
        <v/>
      </c>
      <c r="P9" s="79" t="str">
        <f t="shared" si="2"/>
        <v/>
      </c>
    </row>
    <row r="10" spans="1:16" s="2" customFormat="1" x14ac:dyDescent="0.35">
      <c r="A10" s="4" t="s">
        <v>45</v>
      </c>
      <c r="B10" s="2">
        <f>SUM(B6:B9)</f>
        <v>0</v>
      </c>
      <c r="C10" s="2">
        <f t="shared" ref="C10:O10" si="5">SUM(C6:C9)</f>
        <v>0</v>
      </c>
      <c r="D10" s="79" t="str">
        <f t="shared" si="3"/>
        <v/>
      </c>
      <c r="E10" s="2">
        <f t="shared" si="5"/>
        <v>0</v>
      </c>
      <c r="F10" s="2">
        <f t="shared" si="5"/>
        <v>0</v>
      </c>
      <c r="G10" s="79" t="str">
        <f t="shared" si="4"/>
        <v/>
      </c>
      <c r="H10" s="2">
        <f t="shared" si="5"/>
        <v>0</v>
      </c>
      <c r="I10" s="2">
        <f t="shared" si="5"/>
        <v>0</v>
      </c>
      <c r="J10" s="79" t="str">
        <f t="shared" si="0"/>
        <v/>
      </c>
      <c r="K10" s="2">
        <f t="shared" si="5"/>
        <v>0</v>
      </c>
      <c r="L10" s="2">
        <f t="shared" si="5"/>
        <v>0</v>
      </c>
      <c r="M10" s="79" t="str">
        <f t="shared" si="1"/>
        <v/>
      </c>
      <c r="N10" s="2">
        <f t="shared" si="5"/>
        <v>0</v>
      </c>
      <c r="O10" s="2">
        <f t="shared" si="5"/>
        <v>0</v>
      </c>
      <c r="P10" s="79" t="str">
        <f>IFERROR(O10/SUM(N10:O10),"")</f>
        <v/>
      </c>
    </row>
    <row r="11" spans="1:16" s="2" customFormat="1" x14ac:dyDescent="0.35">
      <c r="A11" s="4" t="s">
        <v>125</v>
      </c>
      <c r="B11" s="89">
        <f>SUM(B10:C10)</f>
        <v>0</v>
      </c>
      <c r="C11" s="89"/>
      <c r="D11" s="79"/>
      <c r="E11" s="89">
        <f>SUM(E10:F10)</f>
        <v>0</v>
      </c>
      <c r="F11" s="89"/>
      <c r="G11" s="79"/>
      <c r="H11" s="89">
        <f>SUM(H10:I10)</f>
        <v>0</v>
      </c>
      <c r="I11" s="89"/>
      <c r="J11" s="79"/>
      <c r="K11" s="89">
        <f>SUM(K10:L10)</f>
        <v>0</v>
      </c>
      <c r="L11" s="89"/>
      <c r="M11" s="79"/>
      <c r="N11" s="89">
        <f>SUM(N10:O10)</f>
        <v>0</v>
      </c>
      <c r="O11" s="89"/>
      <c r="P11" s="79"/>
    </row>
    <row r="12" spans="1:16" s="76" customFormat="1" hidden="1" x14ac:dyDescent="0.35">
      <c r="A12" s="74" t="s">
        <v>126</v>
      </c>
      <c r="B12" s="79" t="str">
        <f>IFERROR(SUM(C10,F10,I10,L10,O10)/SUM(B11,E11,H11,K11,N11),"")</f>
        <v/>
      </c>
      <c r="D12" s="79"/>
      <c r="G12" s="79"/>
      <c r="J12" s="79"/>
      <c r="M12" s="79"/>
      <c r="P12" s="79"/>
    </row>
    <row r="13" spans="1:16" s="76" customFormat="1" hidden="1" x14ac:dyDescent="0.35">
      <c r="B13" s="77"/>
      <c r="D13" s="79"/>
      <c r="G13" s="79"/>
      <c r="J13" s="79"/>
      <c r="M13" s="79"/>
      <c r="P13" s="79"/>
    </row>
    <row r="14" spans="1:16" s="76" customFormat="1" hidden="1" x14ac:dyDescent="0.35">
      <c r="A14" s="74" t="s">
        <v>127</v>
      </c>
      <c r="B14" s="83" t="str">
        <f>IFERROR(1000*AVERAGE(B11,E11,H11,K11,N11)/'Land Details'!B12,"")</f>
        <v/>
      </c>
      <c r="D14" s="79"/>
      <c r="G14" s="79"/>
      <c r="J14" s="79"/>
      <c r="M14" s="79"/>
      <c r="P14" s="79"/>
    </row>
    <row r="15" spans="1:16" s="76" customFormat="1" hidden="1" x14ac:dyDescent="0.35">
      <c r="B15" s="77"/>
      <c r="D15" s="79"/>
      <c r="G15" s="79"/>
      <c r="J15" s="79"/>
      <c r="M15" s="79"/>
      <c r="P15" s="79"/>
    </row>
    <row r="17" collapsed="1" x14ac:dyDescent="0.35"/>
  </sheetData>
  <sheetProtection algorithmName="SHA-512" hashValue="cikoPvwY981ctMeXE2FqmdV67YgNGAh6Zl8rhWhJyJfnbtEggZnwIkf17gtDMsQ3xUs5+nkwo2LOHRoBLchK2Q==" saltValue="KSQBfPU4BGYWP27CKhgyIg==" spinCount="100000" sheet="1" objects="1" scenarios="1" selectLockedCells="1"/>
  <mergeCells count="10">
    <mergeCell ref="B11:C11"/>
    <mergeCell ref="E11:F11"/>
    <mergeCell ref="H11:I11"/>
    <mergeCell ref="K11:L11"/>
    <mergeCell ref="N11:O11"/>
    <mergeCell ref="E4:F4"/>
    <mergeCell ref="H4:I4"/>
    <mergeCell ref="K4:L4"/>
    <mergeCell ref="B4:C4"/>
    <mergeCell ref="N4:O4"/>
  </mergeCells>
  <conditionalFormatting sqref="B11:P11 B10:C10 E10:F10 H10:I10 K10:L10 N10:O10">
    <cfRule type="cellIs" dxfId="1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9B63A7D-37F4-484D-B0A8-8F5F846582E1}">
          <x14:formula1>
            <xm:f>Lists!$A$27:$A$29</xm:f>
          </x14:formula1>
          <xm:sqref>B13</xm:sqref>
        </x14:dataValidation>
        <x14:dataValidation type="list" allowBlank="1" showInputMessage="1" showErrorMessage="1" xr:uid="{41AE76D1-0055-48A0-854D-28EEE9D49118}">
          <x14:formula1>
            <xm:f>Lists!$C$27:$C$30</xm:f>
          </x14:formula1>
          <xm:sqref>B15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F3E0A-1DFC-4EF5-B946-C8E4E9C88ED9}">
  <sheetPr>
    <tabColor theme="5" tint="0.79998168889431442"/>
  </sheetPr>
  <dimension ref="A1:E17"/>
  <sheetViews>
    <sheetView workbookViewId="0">
      <selection activeCell="B3" sqref="B3"/>
    </sheetView>
  </sheetViews>
  <sheetFormatPr defaultColWidth="8.81640625" defaultRowHeight="14.5" x14ac:dyDescent="0.35"/>
  <cols>
    <col min="1" max="1" width="32.90625" style="73" customWidth="1"/>
    <col min="2" max="2" width="14.54296875" style="1" customWidth="1"/>
    <col min="3" max="3" width="8.81640625" style="76" hidden="1" customWidth="1"/>
    <col min="4" max="4" width="15.6328125" style="76" hidden="1" customWidth="1"/>
    <col min="5" max="5" width="12.54296875" style="2" bestFit="1" customWidth="1" collapsed="1"/>
    <col min="6" max="16384" width="8.81640625" style="1"/>
  </cols>
  <sheetData>
    <row r="1" spans="1:5" x14ac:dyDescent="0.35">
      <c r="A1" s="9" t="s">
        <v>62</v>
      </c>
    </row>
    <row r="3" spans="1:5" x14ac:dyDescent="0.35">
      <c r="A3" s="73" t="s">
        <v>63</v>
      </c>
      <c r="C3" s="76" t="s">
        <v>112</v>
      </c>
    </row>
    <row r="4" spans="1:5" x14ac:dyDescent="0.35">
      <c r="A4" s="73" t="s">
        <v>73</v>
      </c>
    </row>
    <row r="5" spans="1:5" x14ac:dyDescent="0.35">
      <c r="A5" s="73" t="s">
        <v>74</v>
      </c>
    </row>
    <row r="6" spans="1:5" x14ac:dyDescent="0.35">
      <c r="A6" s="73" t="s">
        <v>64</v>
      </c>
    </row>
    <row r="7" spans="1:5" x14ac:dyDescent="0.35">
      <c r="A7" s="73" t="s">
        <v>65</v>
      </c>
      <c r="C7" s="84" t="str">
        <f>IFERROR(B4/B3,"")</f>
        <v/>
      </c>
      <c r="D7" s="77"/>
    </row>
    <row r="8" spans="1:5" s="11" customFormat="1" x14ac:dyDescent="0.35">
      <c r="A8" s="13" t="s">
        <v>66</v>
      </c>
      <c r="C8" s="85" t="str">
        <f>IFERROR(B5/B3,"")</f>
        <v/>
      </c>
      <c r="D8" s="77"/>
      <c r="E8" s="13"/>
    </row>
    <row r="10" spans="1:5" x14ac:dyDescent="0.35">
      <c r="A10" s="4" t="s">
        <v>145</v>
      </c>
    </row>
    <row r="12" spans="1:5" x14ac:dyDescent="0.35">
      <c r="A12" s="73" t="s">
        <v>67</v>
      </c>
      <c r="D12" s="77"/>
    </row>
    <row r="13" spans="1:5" x14ac:dyDescent="0.35">
      <c r="A13" s="73" t="s">
        <v>72</v>
      </c>
    </row>
    <row r="14" spans="1:5" x14ac:dyDescent="0.35">
      <c r="A14" s="73" t="s">
        <v>68</v>
      </c>
    </row>
    <row r="15" spans="1:5" x14ac:dyDescent="0.35">
      <c r="A15" s="73" t="s">
        <v>69</v>
      </c>
    </row>
    <row r="16" spans="1:5" x14ac:dyDescent="0.35">
      <c r="A16" s="73" t="s">
        <v>70</v>
      </c>
      <c r="C16" s="84" t="str">
        <f>IFERROR(B13/B12,"")</f>
        <v/>
      </c>
      <c r="D16" s="77"/>
    </row>
    <row r="17" spans="1:5" x14ac:dyDescent="0.35">
      <c r="A17" s="73" t="s">
        <v>71</v>
      </c>
      <c r="C17" s="85" t="str">
        <f>IFERROR(B14/B12,"")</f>
        <v/>
      </c>
      <c r="D17" s="76" t="str">
        <f>IF(ISBLANK(B17),"",B17/1.5)</f>
        <v/>
      </c>
      <c r="E17" s="2" t="str">
        <f>IF(ISBLANK(B17),"",IF(D17&lt;0.25,"0.25 - 0.5",IF(D17=1,1,IF(D17&gt;1,"&gt; 1","0.5 - 1"))))</f>
        <v/>
      </c>
    </row>
  </sheetData>
  <sheetProtection algorithmName="SHA-512" hashValue="q5fUprR9RGTz8jihX69zF3ZbSxb6XjsfQxR0/pQJoH8yV1RcyAFcEcTUwbXQIePysK7SBWhCLOoONiDPeN9zCg==" saltValue="DofRrQjmpnPTVZUN+8w8wA==" spinCount="100000" sheet="1" objects="1" scenarios="1" selectLockedCells="1"/>
  <pageMargins left="0.7" right="0.7" top="0.75" bottom="0.75" header="0.3" footer="0.3"/>
  <pageSetup paperSize="9" orientation="portrait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5D910CA-91B8-436B-8D23-DA1AC098C5C0}">
          <x14:formula1>
            <xm:f>Lists!$A$14:$A$17</xm:f>
          </x14:formula1>
          <xm:sqref>D8</xm:sqref>
        </x14:dataValidation>
        <x14:dataValidation type="list" allowBlank="1" showInputMessage="1" showErrorMessage="1" xr:uid="{D8FEC862-22D7-40D6-AC9B-68586E583394}">
          <x14:formula1>
            <xm:f>Lists!$C$20:$C$24</xm:f>
          </x14:formula1>
          <xm:sqref>D16</xm:sqref>
        </x14:dataValidation>
        <x14:dataValidation type="list" allowBlank="1" showInputMessage="1" showErrorMessage="1" xr:uid="{8298CAA4-DCDC-4969-A502-C1E1133854FD}">
          <x14:formula1>
            <xm:f>Lists!$A$20:$A$24</xm:f>
          </x14:formula1>
          <xm:sqref>D7</xm:sqref>
        </x14:dataValidation>
        <x14:dataValidation type="list" allowBlank="1" showInputMessage="1" showErrorMessage="1" xr:uid="{1E414B08-7C7E-4321-B07C-08982A5064D8}">
          <x14:formula1>
            <xm:f>Lists!$A$40:$A$43</xm:f>
          </x14:formula1>
          <xm:sqref>D12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B935C-4230-4675-B5A8-60432FB962E8}">
  <sheetPr>
    <tabColor rgb="FFFFFF00"/>
  </sheetPr>
  <dimension ref="A1:F22"/>
  <sheetViews>
    <sheetView topLeftCell="A2" workbookViewId="0">
      <selection activeCell="C6" sqref="C6"/>
    </sheetView>
  </sheetViews>
  <sheetFormatPr defaultRowHeight="14.5" x14ac:dyDescent="0.35"/>
  <cols>
    <col min="1" max="1" width="10.81640625" customWidth="1"/>
    <col min="2" max="2" width="23.1796875" customWidth="1"/>
    <col min="3" max="3" width="30.81640625" bestFit="1" customWidth="1"/>
    <col min="4" max="4" width="17.81640625" customWidth="1"/>
    <col min="5" max="5" width="18.54296875" bestFit="1" customWidth="1"/>
    <col min="6" max="6" width="14.26953125" bestFit="1" customWidth="1"/>
  </cols>
  <sheetData>
    <row r="1" spans="1:6" x14ac:dyDescent="0.35">
      <c r="A1" s="40" t="s">
        <v>79</v>
      </c>
    </row>
    <row r="3" spans="1:6" x14ac:dyDescent="0.35">
      <c r="A3" s="40" t="s">
        <v>80</v>
      </c>
      <c r="B3" s="40" t="s">
        <v>81</v>
      </c>
      <c r="C3" s="40" t="s">
        <v>87</v>
      </c>
      <c r="D3" s="40" t="s">
        <v>82</v>
      </c>
      <c r="E3" s="40" t="s">
        <v>83</v>
      </c>
      <c r="F3" s="40" t="s">
        <v>162</v>
      </c>
    </row>
    <row r="4" spans="1:6" x14ac:dyDescent="0.35">
      <c r="A4" s="41">
        <v>1</v>
      </c>
      <c r="B4" t="s">
        <v>84</v>
      </c>
      <c r="C4" t="s">
        <v>85</v>
      </c>
      <c r="D4" t="str">
        <f>'Financial History'!B19</f>
        <v>Satisfactory</v>
      </c>
      <c r="E4">
        <f>IFERROR(VLOOKUP(D4,Lists!$A$2:$B$5,2,FALSE),"")</f>
        <v>25</v>
      </c>
      <c r="F4">
        <v>25</v>
      </c>
    </row>
    <row r="5" spans="1:6" x14ac:dyDescent="0.35">
      <c r="A5" s="41">
        <v>2</v>
      </c>
      <c r="B5" t="s">
        <v>86</v>
      </c>
      <c r="C5" t="s">
        <v>86</v>
      </c>
      <c r="D5">
        <f>'Financial Projections'!B28</f>
        <v>0</v>
      </c>
      <c r="E5" t="str">
        <f>IFERROR(VLOOKUP(D5,Lists!$A$2:$B$5,2,FALSE),"")</f>
        <v/>
      </c>
      <c r="F5">
        <v>25</v>
      </c>
    </row>
    <row r="6" spans="1:6" x14ac:dyDescent="0.35">
      <c r="A6" s="41">
        <v>3</v>
      </c>
      <c r="B6" t="s">
        <v>88</v>
      </c>
      <c r="C6" s="15" t="s">
        <v>89</v>
      </c>
      <c r="F6">
        <v>25</v>
      </c>
    </row>
    <row r="7" spans="1:6" x14ac:dyDescent="0.35">
      <c r="A7" s="41"/>
      <c r="C7" t="s">
        <v>90</v>
      </c>
      <c r="D7">
        <f>'Land Details'!D8</f>
        <v>0</v>
      </c>
      <c r="E7" t="str">
        <f>IFERROR(VLOOKUP(D7,Lists!A14:B17,2,FALSE),"")</f>
        <v/>
      </c>
      <c r="F7">
        <v>25</v>
      </c>
    </row>
    <row r="8" spans="1:6" x14ac:dyDescent="0.35">
      <c r="A8" s="41"/>
      <c r="C8" t="s">
        <v>91</v>
      </c>
      <c r="D8">
        <f>'Land Details'!D7</f>
        <v>0</v>
      </c>
      <c r="E8" t="str">
        <f>IFERROR(VLOOKUP(D8,Lists!A20:B24,2,FALSE),"")</f>
        <v/>
      </c>
      <c r="F8">
        <v>25</v>
      </c>
    </row>
    <row r="9" spans="1:6" x14ac:dyDescent="0.35">
      <c r="A9" s="41"/>
      <c r="C9" t="s">
        <v>143</v>
      </c>
      <c r="D9">
        <f>'Employment Data'!C15</f>
        <v>0</v>
      </c>
      <c r="E9" t="str">
        <f>IFERROR(VLOOKUP(D9,Lists!E27:F32,2,FALSE),"")</f>
        <v/>
      </c>
      <c r="F9">
        <v>25</v>
      </c>
    </row>
    <row r="10" spans="1:6" x14ac:dyDescent="0.35">
      <c r="A10" s="41">
        <v>4</v>
      </c>
      <c r="B10" t="s">
        <v>93</v>
      </c>
      <c r="C10" t="s">
        <v>94</v>
      </c>
      <c r="D10">
        <f>'Land Details'!D12</f>
        <v>0</v>
      </c>
      <c r="E10" t="str">
        <f>IFERROR(VLOOKUP(D10,Lists!A40:B43,2,FALSE),"")</f>
        <v/>
      </c>
      <c r="F10">
        <v>25</v>
      </c>
    </row>
    <row r="11" spans="1:6" x14ac:dyDescent="0.35">
      <c r="A11" s="41"/>
      <c r="C11" t="s">
        <v>71</v>
      </c>
      <c r="D11" t="str">
        <f>'Land Details'!E17</f>
        <v/>
      </c>
      <c r="E11" t="str">
        <f>IFERROR(VLOOKUP(D11,Lists!C14:D17,2,FALSE),"")</f>
        <v/>
      </c>
      <c r="F11">
        <v>25</v>
      </c>
    </row>
    <row r="12" spans="1:6" x14ac:dyDescent="0.35">
      <c r="A12" s="41"/>
      <c r="C12" t="s">
        <v>95</v>
      </c>
      <c r="D12">
        <f>'Land Details'!D16</f>
        <v>0</v>
      </c>
      <c r="E12" t="str">
        <f>IFERROR(VLOOKUP(D12,Lists!C20:D24,2,FALSE),"")</f>
        <v/>
      </c>
      <c r="F12">
        <v>25</v>
      </c>
    </row>
    <row r="13" spans="1:6" x14ac:dyDescent="0.35">
      <c r="A13" s="41">
        <v>5</v>
      </c>
      <c r="B13" t="s">
        <v>96</v>
      </c>
      <c r="C13" s="15" t="s">
        <v>103</v>
      </c>
      <c r="F13">
        <v>25</v>
      </c>
    </row>
    <row r="14" spans="1:6" x14ac:dyDescent="0.35">
      <c r="C14" s="15" t="s">
        <v>97</v>
      </c>
      <c r="F14">
        <v>25</v>
      </c>
    </row>
    <row r="15" spans="1:6" x14ac:dyDescent="0.35">
      <c r="C15" t="s">
        <v>98</v>
      </c>
      <c r="D15">
        <f>'Financial Projections'!B29</f>
        <v>0</v>
      </c>
      <c r="E15" t="str">
        <f>IFERROR(VLOOKUP(Evaluation!D15,Lists!A35:B37,2,FALSE),"")</f>
        <v/>
      </c>
      <c r="F15">
        <v>25</v>
      </c>
    </row>
    <row r="16" spans="1:6" x14ac:dyDescent="0.35">
      <c r="C16" t="s">
        <v>99</v>
      </c>
      <c r="D16">
        <f>'Employment Projections'!B15</f>
        <v>0</v>
      </c>
      <c r="E16" t="str">
        <f>IFERROR(VLOOKUP(D16,Lists!C27:D30,2,FALSE),"")</f>
        <v/>
      </c>
      <c r="F16">
        <v>25</v>
      </c>
    </row>
    <row r="17" spans="1:6" x14ac:dyDescent="0.35">
      <c r="C17" t="s">
        <v>100</v>
      </c>
      <c r="D17">
        <f>'Employment Projections'!B13</f>
        <v>0</v>
      </c>
      <c r="E17" t="str">
        <f>IFERROR(VLOOKUP(D17,Lists!A27:B29,2,FALSE),"")</f>
        <v/>
      </c>
      <c r="F17">
        <v>25</v>
      </c>
    </row>
    <row r="18" spans="1:6" x14ac:dyDescent="0.35">
      <c r="C18" t="s">
        <v>101</v>
      </c>
      <c r="D18">
        <f>'Financial Projections'!B30</f>
        <v>0</v>
      </c>
      <c r="E18" t="str">
        <f>IFERROR(VLOOKUP(D18,Lists!A46:B48,2,FALSE),"")</f>
        <v/>
      </c>
      <c r="F18">
        <v>25</v>
      </c>
    </row>
    <row r="19" spans="1:6" x14ac:dyDescent="0.35">
      <c r="A19" s="28"/>
      <c r="B19" s="28"/>
      <c r="C19" s="42" t="s">
        <v>102</v>
      </c>
      <c r="D19" s="28"/>
      <c r="E19" s="28"/>
      <c r="F19" s="28">
        <v>25</v>
      </c>
    </row>
    <row r="20" spans="1:6" x14ac:dyDescent="0.35">
      <c r="C20" t="s">
        <v>163</v>
      </c>
      <c r="E20">
        <f>IF(D4="","",SUM(E4:E19))</f>
        <v>25</v>
      </c>
    </row>
    <row r="21" spans="1:6" x14ac:dyDescent="0.35">
      <c r="C21" t="s">
        <v>164</v>
      </c>
      <c r="E21">
        <f>IF(D4="","",SUMIF(E4:E19,"&gt;=0",F4:F19))</f>
        <v>25</v>
      </c>
    </row>
    <row r="22" spans="1:6" x14ac:dyDescent="0.35">
      <c r="C22" s="40" t="s">
        <v>166</v>
      </c>
      <c r="E22" s="43">
        <f>IFERROR(E20/E21,"")</f>
        <v>1</v>
      </c>
    </row>
  </sheetData>
  <conditionalFormatting sqref="D1:D104857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D67DF-9E4E-42A0-AD63-631AEF8C7EBA}">
  <sheetPr>
    <tabColor rgb="FF00B0F0"/>
  </sheetPr>
  <dimension ref="A1:F70"/>
  <sheetViews>
    <sheetView zoomScaleNormal="100" workbookViewId="0">
      <selection sqref="A1:E1"/>
    </sheetView>
  </sheetViews>
  <sheetFormatPr defaultRowHeight="14.5" x14ac:dyDescent="0.35"/>
  <cols>
    <col min="1" max="1" width="36" customWidth="1"/>
    <col min="2" max="2" width="15.90625" style="14" customWidth="1"/>
    <col min="3" max="3" width="2" customWidth="1"/>
    <col min="4" max="4" width="30.26953125" customWidth="1"/>
    <col min="5" max="5" width="17.26953125" style="14" customWidth="1"/>
    <col min="6" max="6" width="8.7265625" style="31"/>
  </cols>
  <sheetData>
    <row r="1" spans="1:6" x14ac:dyDescent="0.35">
      <c r="A1" s="93" t="s">
        <v>156</v>
      </c>
      <c r="B1" s="94"/>
      <c r="C1" s="94"/>
      <c r="D1" s="94"/>
      <c r="E1" s="95"/>
      <c r="F1" s="55"/>
    </row>
    <row r="2" spans="1:6" x14ac:dyDescent="0.35">
      <c r="A2" s="48"/>
      <c r="B2" s="56"/>
      <c r="C2" s="49"/>
      <c r="D2" s="49"/>
      <c r="E2" s="61"/>
      <c r="F2" s="49"/>
    </row>
    <row r="3" spans="1:6" x14ac:dyDescent="0.35">
      <c r="A3" s="50" t="s">
        <v>182</v>
      </c>
      <c r="B3" s="57" t="s">
        <v>183</v>
      </c>
      <c r="C3" s="49"/>
      <c r="D3" s="49"/>
      <c r="E3" s="61"/>
      <c r="F3" s="49"/>
    </row>
    <row r="4" spans="1:6" x14ac:dyDescent="0.35">
      <c r="A4" s="44"/>
      <c r="B4" s="24"/>
      <c r="C4" s="31"/>
      <c r="D4" s="31"/>
      <c r="E4" s="62"/>
      <c r="F4" s="49"/>
    </row>
    <row r="5" spans="1:6" x14ac:dyDescent="0.35">
      <c r="A5" s="50" t="s">
        <v>171</v>
      </c>
      <c r="B5" s="56"/>
      <c r="C5" s="49"/>
      <c r="D5" s="49"/>
      <c r="E5" s="61"/>
    </row>
    <row r="6" spans="1:6" x14ac:dyDescent="0.35">
      <c r="A6" s="44" t="s">
        <v>157</v>
      </c>
      <c r="B6" s="57" t="s">
        <v>159</v>
      </c>
      <c r="C6" s="45"/>
      <c r="D6" s="31" t="s">
        <v>103</v>
      </c>
      <c r="E6" s="63" t="s">
        <v>159</v>
      </c>
    </row>
    <row r="7" spans="1:6" x14ac:dyDescent="0.35">
      <c r="A7" s="44" t="s">
        <v>158</v>
      </c>
      <c r="B7" s="57" t="s">
        <v>160</v>
      </c>
      <c r="C7" s="45"/>
      <c r="D7" s="31" t="s">
        <v>167</v>
      </c>
      <c r="E7" s="63" t="s">
        <v>159</v>
      </c>
    </row>
    <row r="8" spans="1:6" x14ac:dyDescent="0.35">
      <c r="A8" s="44" t="s">
        <v>93</v>
      </c>
      <c r="B8" s="57" t="s">
        <v>161</v>
      </c>
      <c r="C8" s="45"/>
      <c r="D8" s="31" t="s">
        <v>168</v>
      </c>
      <c r="E8" s="63" t="s">
        <v>159</v>
      </c>
    </row>
    <row r="9" spans="1:6" x14ac:dyDescent="0.35">
      <c r="A9" s="44"/>
      <c r="B9" s="57"/>
      <c r="C9" s="45"/>
      <c r="D9" s="31"/>
      <c r="E9" s="63"/>
    </row>
    <row r="10" spans="1:6" x14ac:dyDescent="0.35">
      <c r="A10" s="54"/>
      <c r="B10" s="67"/>
      <c r="C10" s="68"/>
      <c r="D10" s="28"/>
      <c r="E10" s="69"/>
    </row>
    <row r="11" spans="1:6" x14ac:dyDescent="0.35">
      <c r="A11" s="44"/>
      <c r="B11" s="57"/>
      <c r="C11" s="45"/>
      <c r="D11" s="31"/>
      <c r="E11" s="63"/>
    </row>
    <row r="12" spans="1:6" x14ac:dyDescent="0.35">
      <c r="A12" s="44"/>
      <c r="B12" s="57"/>
      <c r="C12" s="45"/>
      <c r="D12" s="31"/>
      <c r="E12" s="63"/>
    </row>
    <row r="13" spans="1:6" x14ac:dyDescent="0.35">
      <c r="A13" s="44"/>
      <c r="B13" s="24"/>
      <c r="C13" s="31"/>
      <c r="D13" s="31"/>
      <c r="E13" s="62"/>
    </row>
    <row r="14" spans="1:6" x14ac:dyDescent="0.35">
      <c r="A14" s="51" t="s">
        <v>172</v>
      </c>
      <c r="B14" s="24"/>
      <c r="C14" s="31"/>
      <c r="D14" s="31"/>
      <c r="E14" s="62"/>
    </row>
    <row r="15" spans="1:6" x14ac:dyDescent="0.35">
      <c r="A15" s="44" t="s">
        <v>173</v>
      </c>
      <c r="B15" s="57" t="s">
        <v>159</v>
      </c>
      <c r="C15" s="45"/>
      <c r="D15" s="53" t="s">
        <v>174</v>
      </c>
      <c r="E15" s="62">
        <f>SUM('Financial Projections'!B6:F6)</f>
        <v>0</v>
      </c>
    </row>
    <row r="16" spans="1:6" x14ac:dyDescent="0.35">
      <c r="A16" s="44" t="s">
        <v>175</v>
      </c>
      <c r="B16" s="58" t="str">
        <f>'Employment Projections'!B14</f>
        <v/>
      </c>
      <c r="C16" s="52"/>
      <c r="D16" s="31" t="s">
        <v>176</v>
      </c>
      <c r="E16" s="64" t="str">
        <f>'Employment Projections'!B12</f>
        <v/>
      </c>
    </row>
    <row r="17" spans="1:5" x14ac:dyDescent="0.35">
      <c r="A17" s="44" t="s">
        <v>177</v>
      </c>
      <c r="B17" s="24">
        <f>SUM('Financial Projections'!B13:F13)</f>
        <v>0</v>
      </c>
      <c r="C17" s="31"/>
      <c r="D17" s="53" t="s">
        <v>178</v>
      </c>
      <c r="E17" s="63" t="s">
        <v>179</v>
      </c>
    </row>
    <row r="18" spans="1:5" x14ac:dyDescent="0.35">
      <c r="A18" s="44"/>
      <c r="B18" s="24"/>
      <c r="C18" s="31"/>
      <c r="D18" s="31"/>
      <c r="E18" s="62"/>
    </row>
    <row r="19" spans="1:5" x14ac:dyDescent="0.35">
      <c r="A19" s="54"/>
      <c r="B19" s="33"/>
      <c r="C19" s="28"/>
      <c r="D19" s="28"/>
      <c r="E19" s="70"/>
    </row>
    <row r="20" spans="1:5" x14ac:dyDescent="0.35">
      <c r="A20" s="44"/>
      <c r="B20" s="24"/>
      <c r="C20" s="31"/>
      <c r="D20" s="31"/>
      <c r="E20" s="62"/>
    </row>
    <row r="21" spans="1:5" x14ac:dyDescent="0.35">
      <c r="A21" s="44"/>
      <c r="B21" s="24"/>
      <c r="C21" s="31"/>
      <c r="D21" s="31"/>
      <c r="E21" s="62"/>
    </row>
    <row r="22" spans="1:5" x14ac:dyDescent="0.35">
      <c r="A22" s="44"/>
      <c r="B22" s="24"/>
      <c r="C22" s="31"/>
      <c r="D22" s="31"/>
      <c r="E22" s="62"/>
    </row>
    <row r="23" spans="1:5" x14ac:dyDescent="0.35">
      <c r="A23" s="51" t="s">
        <v>169</v>
      </c>
      <c r="B23" s="24"/>
      <c r="C23" s="31"/>
      <c r="D23" s="31"/>
      <c r="E23" s="62"/>
    </row>
    <row r="24" spans="1:5" x14ac:dyDescent="0.35">
      <c r="A24" s="44" t="s">
        <v>87</v>
      </c>
      <c r="B24" s="57" t="s">
        <v>170</v>
      </c>
      <c r="C24" s="45"/>
      <c r="D24" s="31"/>
      <c r="E24" s="62"/>
    </row>
    <row r="25" spans="1:5" x14ac:dyDescent="0.35">
      <c r="A25" s="44" t="str">
        <f>Evaluation!C4</f>
        <v>Financial Health</v>
      </c>
      <c r="B25" s="24">
        <f>Evaluation!E4</f>
        <v>25</v>
      </c>
      <c r="C25" s="31"/>
      <c r="D25" s="31"/>
      <c r="E25" s="62"/>
    </row>
    <row r="26" spans="1:5" x14ac:dyDescent="0.35">
      <c r="A26" s="44" t="str">
        <f>Evaluation!C5</f>
        <v>Financial Projections</v>
      </c>
      <c r="B26" s="24" t="str">
        <f>Evaluation!E5</f>
        <v/>
      </c>
      <c r="C26" s="31"/>
      <c r="D26" s="31"/>
      <c r="E26" s="62"/>
    </row>
    <row r="27" spans="1:5" x14ac:dyDescent="0.35">
      <c r="A27" s="44" t="str">
        <f>Evaluation!C6</f>
        <v>Presence in Goa</v>
      </c>
      <c r="B27" s="24">
        <f>Evaluation!E6</f>
        <v>0</v>
      </c>
      <c r="C27" s="31"/>
      <c r="D27" s="31"/>
      <c r="E27" s="62"/>
    </row>
    <row r="28" spans="1:5" x14ac:dyDescent="0.35">
      <c r="A28" s="44" t="str">
        <f>Evaluation!C7</f>
        <v>Current FAR</v>
      </c>
      <c r="B28" s="24" t="str">
        <f>Evaluation!E7</f>
        <v/>
      </c>
      <c r="C28" s="31"/>
      <c r="D28" s="31"/>
      <c r="E28" s="62"/>
    </row>
    <row r="29" spans="1:5" x14ac:dyDescent="0.35">
      <c r="A29" s="44" t="str">
        <f>Evaluation!C8</f>
        <v>Current Land Utlization</v>
      </c>
      <c r="B29" s="24" t="str">
        <f>Evaluation!E8</f>
        <v/>
      </c>
      <c r="C29" s="31"/>
      <c r="D29" s="31"/>
      <c r="E29" s="62"/>
    </row>
    <row r="30" spans="1:5" x14ac:dyDescent="0.35">
      <c r="A30" s="44" t="str">
        <f>Evaluation!C9</f>
        <v>Previous 3-yr Avg Local Employment</v>
      </c>
      <c r="B30" s="24" t="str">
        <f>Evaluation!E9</f>
        <v/>
      </c>
      <c r="C30" s="31"/>
      <c r="D30" s="31"/>
      <c r="E30" s="62"/>
    </row>
    <row r="31" spans="1:5" x14ac:dyDescent="0.35">
      <c r="A31" s="44" t="str">
        <f>Evaluation!C10</f>
        <v xml:space="preserve">Size of Land </v>
      </c>
      <c r="B31" s="24" t="str">
        <f>Evaluation!E10</f>
        <v/>
      </c>
      <c r="C31" s="31"/>
      <c r="D31" s="31"/>
      <c r="E31" s="62"/>
    </row>
    <row r="32" spans="1:5" x14ac:dyDescent="0.35">
      <c r="A32" s="44" t="str">
        <f>Evaluation!C11</f>
        <v>Proposed FAR</v>
      </c>
      <c r="B32" s="24" t="str">
        <f>Evaluation!E11</f>
        <v/>
      </c>
      <c r="C32" s="31"/>
      <c r="D32" s="31"/>
      <c r="E32" s="62"/>
    </row>
    <row r="33" spans="1:5" x14ac:dyDescent="0.35">
      <c r="A33" s="44" t="str">
        <f>Evaluation!C12</f>
        <v>Proposed Land Utilization</v>
      </c>
      <c r="B33" s="24" t="str">
        <f>Evaluation!E12</f>
        <v/>
      </c>
      <c r="C33" s="31"/>
      <c r="D33" s="31"/>
      <c r="E33" s="62"/>
    </row>
    <row r="34" spans="1:5" x14ac:dyDescent="0.35">
      <c r="A34" s="44" t="str">
        <f>Evaluation!C13</f>
        <v>Taluka</v>
      </c>
      <c r="B34" s="24">
        <f>Evaluation!E13</f>
        <v>0</v>
      </c>
      <c r="C34" s="31"/>
      <c r="D34" s="45" t="s">
        <v>180</v>
      </c>
      <c r="E34" s="62"/>
    </row>
    <row r="35" spans="1:5" x14ac:dyDescent="0.35">
      <c r="A35" s="44" t="str">
        <f>Evaluation!C14</f>
        <v>Investment per 1000 sqm</v>
      </c>
      <c r="B35" s="24">
        <f>Evaluation!E14</f>
        <v>0</v>
      </c>
      <c r="C35" s="31"/>
      <c r="D35" s="31"/>
      <c r="E35" s="62"/>
    </row>
    <row r="36" spans="1:5" x14ac:dyDescent="0.35">
      <c r="A36" s="44" t="str">
        <f>Evaluation!C15</f>
        <v>5-yr Avg Revenue per 1000 sqm</v>
      </c>
      <c r="B36" s="24" t="str">
        <f>Evaluation!E15</f>
        <v/>
      </c>
      <c r="C36" s="31"/>
      <c r="D36" s="31"/>
      <c r="E36" s="62"/>
    </row>
    <row r="37" spans="1:5" x14ac:dyDescent="0.35">
      <c r="A37" s="44" t="str">
        <f>Evaluation!C16</f>
        <v>5-yr Avg Employment per 1000 sqm</v>
      </c>
      <c r="B37" s="24" t="str">
        <f>Evaluation!E16</f>
        <v/>
      </c>
      <c r="C37" s="31"/>
      <c r="D37" s="31"/>
      <c r="E37" s="62"/>
    </row>
    <row r="38" spans="1:5" x14ac:dyDescent="0.35">
      <c r="A38" s="44" t="str">
        <f>Evaluation!C17</f>
        <v>5-yr Avg Local Employment</v>
      </c>
      <c r="B38" s="24" t="str">
        <f>Evaluation!E17</f>
        <v/>
      </c>
      <c r="C38" s="31"/>
      <c r="D38" s="31"/>
      <c r="E38" s="62"/>
    </row>
    <row r="39" spans="1:5" x14ac:dyDescent="0.35">
      <c r="A39" s="44" t="str">
        <f>Evaluation!C18</f>
        <v>5-yr Avg GST Revenue per 1000 sqm</v>
      </c>
      <c r="B39" s="24" t="str">
        <f>Evaluation!E18</f>
        <v/>
      </c>
      <c r="C39" s="31"/>
      <c r="D39" s="31"/>
      <c r="E39" s="62"/>
    </row>
    <row r="40" spans="1:5" x14ac:dyDescent="0.35">
      <c r="A40" s="44" t="str">
        <f>Evaluation!C19</f>
        <v>Green Practices</v>
      </c>
      <c r="B40" s="24">
        <f>Evaluation!E19</f>
        <v>0</v>
      </c>
      <c r="C40" s="31"/>
      <c r="D40" s="45" t="s">
        <v>159</v>
      </c>
      <c r="E40" s="62"/>
    </row>
    <row r="41" spans="1:5" x14ac:dyDescent="0.35">
      <c r="A41" s="44"/>
      <c r="B41" s="24"/>
      <c r="C41" s="31"/>
      <c r="D41" s="31"/>
      <c r="E41" s="62"/>
    </row>
    <row r="42" spans="1:5" x14ac:dyDescent="0.35">
      <c r="A42" s="51" t="s">
        <v>83</v>
      </c>
      <c r="B42" s="60">
        <f>Evaluation!E22</f>
        <v>1</v>
      </c>
      <c r="C42" s="31"/>
      <c r="D42" s="31"/>
      <c r="E42" s="62"/>
    </row>
    <row r="43" spans="1:5" x14ac:dyDescent="0.35">
      <c r="A43" s="44"/>
      <c r="B43" s="59"/>
      <c r="C43" s="31"/>
      <c r="D43" s="31"/>
      <c r="E43" s="62"/>
    </row>
    <row r="44" spans="1:5" x14ac:dyDescent="0.35">
      <c r="A44" s="54"/>
      <c r="B44" s="71"/>
      <c r="C44" s="28"/>
      <c r="D44" s="28"/>
      <c r="E44" s="70"/>
    </row>
    <row r="45" spans="1:5" x14ac:dyDescent="0.35">
      <c r="A45" s="44"/>
      <c r="B45" s="59"/>
      <c r="C45" s="31"/>
      <c r="D45" s="31"/>
      <c r="E45" s="62"/>
    </row>
    <row r="46" spans="1:5" x14ac:dyDescent="0.35">
      <c r="A46" s="44"/>
      <c r="B46" s="24"/>
      <c r="C46" s="31"/>
      <c r="D46" s="31"/>
      <c r="E46" s="62"/>
    </row>
    <row r="47" spans="1:5" x14ac:dyDescent="0.35">
      <c r="A47" s="51" t="s">
        <v>181</v>
      </c>
      <c r="B47" s="24"/>
      <c r="C47" s="31"/>
      <c r="D47" s="31"/>
      <c r="E47" s="62"/>
    </row>
    <row r="48" spans="1:5" x14ac:dyDescent="0.35">
      <c r="A48" s="96"/>
      <c r="B48" s="97"/>
      <c r="C48" s="97"/>
      <c r="D48" s="97"/>
      <c r="E48" s="98"/>
    </row>
    <row r="49" spans="1:5" x14ac:dyDescent="0.35">
      <c r="A49" s="90"/>
      <c r="B49" s="91"/>
      <c r="C49" s="91"/>
      <c r="D49" s="91"/>
      <c r="E49" s="92"/>
    </row>
    <row r="50" spans="1:5" x14ac:dyDescent="0.35">
      <c r="A50" s="90"/>
      <c r="B50" s="91"/>
      <c r="C50" s="91"/>
      <c r="D50" s="91"/>
      <c r="E50" s="92"/>
    </row>
    <row r="51" spans="1:5" x14ac:dyDescent="0.35">
      <c r="A51" s="90"/>
      <c r="B51" s="91"/>
      <c r="C51" s="91"/>
      <c r="D51" s="91"/>
      <c r="E51" s="92"/>
    </row>
    <row r="52" spans="1:5" x14ac:dyDescent="0.35">
      <c r="A52" s="90"/>
      <c r="B52" s="91"/>
      <c r="C52" s="91"/>
      <c r="D52" s="91"/>
      <c r="E52" s="92"/>
    </row>
    <row r="53" spans="1:5" x14ac:dyDescent="0.35">
      <c r="A53" s="90"/>
      <c r="B53" s="91"/>
      <c r="C53" s="91"/>
      <c r="D53" s="91"/>
      <c r="E53" s="92"/>
    </row>
    <row r="54" spans="1:5" x14ac:dyDescent="0.35">
      <c r="A54" s="44"/>
      <c r="B54" s="24"/>
      <c r="C54" s="31"/>
      <c r="D54" s="31"/>
      <c r="E54" s="62"/>
    </row>
    <row r="55" spans="1:5" x14ac:dyDescent="0.35">
      <c r="A55" s="44"/>
      <c r="B55" s="24"/>
      <c r="C55" s="31"/>
      <c r="D55" s="31"/>
      <c r="E55" s="62"/>
    </row>
    <row r="56" spans="1:5" x14ac:dyDescent="0.35">
      <c r="A56" s="44"/>
      <c r="B56" s="24"/>
      <c r="C56" s="31"/>
      <c r="D56" s="31"/>
      <c r="E56" s="62"/>
    </row>
    <row r="57" spans="1:5" x14ac:dyDescent="0.35">
      <c r="A57" s="44"/>
      <c r="B57" s="24"/>
      <c r="C57" s="31"/>
      <c r="D57" s="31"/>
      <c r="E57" s="62"/>
    </row>
    <row r="58" spans="1:5" ht="15" thickBot="1" x14ac:dyDescent="0.4">
      <c r="A58" s="46"/>
      <c r="B58" s="65"/>
      <c r="C58" s="47"/>
      <c r="D58" s="47"/>
      <c r="E58" s="66"/>
    </row>
    <row r="59" spans="1:5" x14ac:dyDescent="0.35">
      <c r="A59" s="44"/>
      <c r="B59" s="24"/>
      <c r="C59" s="31"/>
      <c r="D59" s="31"/>
      <c r="E59" s="24"/>
    </row>
    <row r="60" spans="1:5" x14ac:dyDescent="0.35">
      <c r="A60" s="44"/>
      <c r="B60" s="24"/>
      <c r="C60" s="31"/>
      <c r="D60" s="31"/>
      <c r="E60" s="24"/>
    </row>
    <row r="61" spans="1:5" x14ac:dyDescent="0.35">
      <c r="A61" s="44"/>
      <c r="B61" s="24"/>
      <c r="C61" s="31"/>
      <c r="D61" s="31"/>
      <c r="E61" s="24"/>
    </row>
    <row r="62" spans="1:5" x14ac:dyDescent="0.35">
      <c r="A62" s="44"/>
      <c r="B62" s="24"/>
      <c r="C62" s="31"/>
      <c r="D62" s="31"/>
      <c r="E62" s="24"/>
    </row>
    <row r="63" spans="1:5" x14ac:dyDescent="0.35">
      <c r="A63" s="44"/>
      <c r="B63" s="24"/>
      <c r="C63" s="31"/>
      <c r="D63" s="31"/>
      <c r="E63" s="24"/>
    </row>
    <row r="64" spans="1:5" x14ac:dyDescent="0.35">
      <c r="A64" s="44"/>
      <c r="B64" s="24"/>
      <c r="C64" s="31"/>
      <c r="D64" s="31"/>
      <c r="E64" s="24"/>
    </row>
    <row r="65" spans="1:5" x14ac:dyDescent="0.35">
      <c r="A65" s="44"/>
      <c r="B65" s="24"/>
      <c r="C65" s="31"/>
      <c r="D65" s="31"/>
      <c r="E65" s="24"/>
    </row>
    <row r="66" spans="1:5" x14ac:dyDescent="0.35">
      <c r="A66" s="44"/>
      <c r="B66" s="24"/>
      <c r="C66" s="31"/>
      <c r="D66" s="31"/>
      <c r="E66" s="24"/>
    </row>
    <row r="67" spans="1:5" x14ac:dyDescent="0.35">
      <c r="A67" s="44"/>
      <c r="B67" s="24"/>
      <c r="C67" s="31"/>
      <c r="D67" s="31"/>
      <c r="E67" s="24"/>
    </row>
    <row r="68" spans="1:5" x14ac:dyDescent="0.35">
      <c r="A68" s="44"/>
      <c r="B68" s="24"/>
      <c r="C68" s="31"/>
      <c r="D68" s="31"/>
      <c r="E68" s="24"/>
    </row>
    <row r="69" spans="1:5" x14ac:dyDescent="0.35">
      <c r="A69" s="44"/>
      <c r="B69" s="24"/>
      <c r="C69" s="31"/>
      <c r="D69" s="31"/>
      <c r="E69" s="24"/>
    </row>
    <row r="70" spans="1:5" s="31" customFormat="1" x14ac:dyDescent="0.35">
      <c r="B70" s="24"/>
      <c r="E70" s="24"/>
    </row>
  </sheetData>
  <mergeCells count="7">
    <mergeCell ref="A52:E52"/>
    <mergeCell ref="A53:E53"/>
    <mergeCell ref="A1:E1"/>
    <mergeCell ref="A48:E48"/>
    <mergeCell ref="A49:E49"/>
    <mergeCell ref="A50:E50"/>
    <mergeCell ref="A51:E51"/>
  </mergeCells>
  <pageMargins left="0.7" right="0.7" top="0.75" bottom="0.75" header="0.3" footer="0.3"/>
  <pageSetup paperSize="9" scale="88" orientation="portrait" horizontalDpi="300" verticalDpi="0" r:id="rId1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14F0D-B5A0-410A-B7A1-2FE176184110}">
  <sheetPr>
    <tabColor rgb="FF7030A0"/>
  </sheetPr>
  <dimension ref="A1:L48"/>
  <sheetViews>
    <sheetView workbookViewId="0"/>
  </sheetViews>
  <sheetFormatPr defaultRowHeight="14.5" x14ac:dyDescent="0.35"/>
  <cols>
    <col min="1" max="1" width="31.54296875" customWidth="1"/>
    <col min="2" max="2" width="9.1796875" customWidth="1"/>
    <col min="3" max="3" width="30.81640625" bestFit="1" customWidth="1"/>
    <col min="5" max="5" width="9.36328125" customWidth="1"/>
  </cols>
  <sheetData>
    <row r="1" spans="1:12" x14ac:dyDescent="0.35">
      <c r="A1" s="34" t="s">
        <v>78</v>
      </c>
      <c r="B1" s="16"/>
      <c r="L1" t="s">
        <v>91</v>
      </c>
    </row>
    <row r="2" spans="1:12" x14ac:dyDescent="0.35">
      <c r="A2" s="17" t="s">
        <v>75</v>
      </c>
      <c r="B2" s="18">
        <v>25</v>
      </c>
      <c r="L2" t="s">
        <v>92</v>
      </c>
    </row>
    <row r="3" spans="1:12" x14ac:dyDescent="0.35">
      <c r="A3" s="17" t="s">
        <v>76</v>
      </c>
      <c r="B3" s="18">
        <v>10</v>
      </c>
      <c r="L3" t="s">
        <v>94</v>
      </c>
    </row>
    <row r="4" spans="1:12" x14ac:dyDescent="0.35">
      <c r="A4" s="17" t="s">
        <v>77</v>
      </c>
      <c r="B4" s="18">
        <v>0</v>
      </c>
      <c r="L4" t="s">
        <v>71</v>
      </c>
    </row>
    <row r="5" spans="1:12" x14ac:dyDescent="0.35">
      <c r="A5" s="19" t="s">
        <v>109</v>
      </c>
      <c r="B5" s="20" t="s">
        <v>110</v>
      </c>
      <c r="L5" t="s">
        <v>95</v>
      </c>
    </row>
    <row r="6" spans="1:12" x14ac:dyDescent="0.35">
      <c r="B6" s="14"/>
      <c r="L6" t="s">
        <v>103</v>
      </c>
    </row>
    <row r="7" spans="1:12" x14ac:dyDescent="0.35">
      <c r="A7" s="34" t="s">
        <v>89</v>
      </c>
      <c r="B7" s="21"/>
      <c r="L7" t="s">
        <v>97</v>
      </c>
    </row>
    <row r="8" spans="1:12" x14ac:dyDescent="0.35">
      <c r="A8" s="17" t="s">
        <v>104</v>
      </c>
      <c r="B8" s="18">
        <v>5</v>
      </c>
      <c r="L8" t="s">
        <v>98</v>
      </c>
    </row>
    <row r="9" spans="1:12" x14ac:dyDescent="0.35">
      <c r="A9" s="17" t="s">
        <v>105</v>
      </c>
      <c r="B9" s="18">
        <v>10</v>
      </c>
      <c r="L9" t="s">
        <v>99</v>
      </c>
    </row>
    <row r="10" spans="1:12" x14ac:dyDescent="0.35">
      <c r="A10" s="17" t="s">
        <v>106</v>
      </c>
      <c r="B10" s="18">
        <v>15</v>
      </c>
      <c r="L10" t="s">
        <v>100</v>
      </c>
    </row>
    <row r="11" spans="1:12" x14ac:dyDescent="0.35">
      <c r="A11" s="19" t="s">
        <v>107</v>
      </c>
      <c r="B11" s="20">
        <v>25</v>
      </c>
      <c r="L11" t="s">
        <v>101</v>
      </c>
    </row>
    <row r="12" spans="1:12" x14ac:dyDescent="0.35">
      <c r="L12" t="s">
        <v>102</v>
      </c>
    </row>
    <row r="13" spans="1:12" x14ac:dyDescent="0.35">
      <c r="A13" s="34" t="s">
        <v>90</v>
      </c>
      <c r="B13" s="35"/>
      <c r="C13" s="36" t="s">
        <v>71</v>
      </c>
      <c r="D13" s="22"/>
      <c r="E13" s="16"/>
    </row>
    <row r="14" spans="1:12" x14ac:dyDescent="0.35">
      <c r="A14" s="23" t="s">
        <v>117</v>
      </c>
      <c r="B14" s="18">
        <v>5</v>
      </c>
      <c r="C14" s="25" t="s">
        <v>113</v>
      </c>
      <c r="D14" s="24">
        <v>5</v>
      </c>
      <c r="E14" s="26"/>
    </row>
    <row r="15" spans="1:12" x14ac:dyDescent="0.35">
      <c r="A15" s="23" t="s">
        <v>114</v>
      </c>
      <c r="B15" s="18">
        <v>15</v>
      </c>
      <c r="C15" s="25" t="s">
        <v>114</v>
      </c>
      <c r="D15" s="24">
        <v>15</v>
      </c>
      <c r="E15" s="26"/>
    </row>
    <row r="16" spans="1:12" x14ac:dyDescent="0.35">
      <c r="A16" s="23" t="s">
        <v>111</v>
      </c>
      <c r="B16" s="18">
        <v>25</v>
      </c>
      <c r="C16" s="25">
        <v>1</v>
      </c>
      <c r="D16" s="24">
        <v>25</v>
      </c>
      <c r="E16" s="26"/>
    </row>
    <row r="17" spans="1:8" x14ac:dyDescent="0.35">
      <c r="A17" s="27" t="s">
        <v>109</v>
      </c>
      <c r="B17" s="30" t="s">
        <v>110</v>
      </c>
      <c r="C17" s="29" t="s">
        <v>115</v>
      </c>
      <c r="D17" s="28" t="s">
        <v>116</v>
      </c>
      <c r="E17" s="30"/>
    </row>
    <row r="19" spans="1:8" x14ac:dyDescent="0.35">
      <c r="A19" s="37" t="s">
        <v>118</v>
      </c>
      <c r="B19" s="35"/>
      <c r="C19" s="38" t="s">
        <v>95</v>
      </c>
      <c r="D19" s="22"/>
      <c r="E19" s="16"/>
    </row>
    <row r="20" spans="1:8" x14ac:dyDescent="0.35">
      <c r="A20" s="23" t="s">
        <v>119</v>
      </c>
      <c r="B20" s="18">
        <v>5</v>
      </c>
      <c r="C20" s="25" t="s">
        <v>119</v>
      </c>
      <c r="D20" s="24">
        <v>0</v>
      </c>
      <c r="E20" s="26"/>
    </row>
    <row r="21" spans="1:8" x14ac:dyDescent="0.35">
      <c r="A21" s="23" t="s">
        <v>120</v>
      </c>
      <c r="B21" s="18">
        <v>15</v>
      </c>
      <c r="C21" s="25" t="s">
        <v>123</v>
      </c>
      <c r="D21" s="24">
        <v>15</v>
      </c>
      <c r="E21" s="26"/>
    </row>
    <row r="22" spans="1:8" x14ac:dyDescent="0.35">
      <c r="A22" s="23" t="s">
        <v>121</v>
      </c>
      <c r="B22" s="18">
        <v>25</v>
      </c>
      <c r="C22" s="25" t="s">
        <v>124</v>
      </c>
      <c r="D22" s="24">
        <v>25</v>
      </c>
      <c r="E22" s="26"/>
    </row>
    <row r="23" spans="1:8" x14ac:dyDescent="0.35">
      <c r="A23" s="24" t="s">
        <v>109</v>
      </c>
      <c r="B23" s="26" t="s">
        <v>110</v>
      </c>
      <c r="C23" s="25" t="s">
        <v>122</v>
      </c>
      <c r="D23" s="31" t="s">
        <v>116</v>
      </c>
      <c r="E23" s="26"/>
    </row>
    <row r="24" spans="1:8" x14ac:dyDescent="0.35">
      <c r="A24" s="27"/>
      <c r="B24" s="30"/>
      <c r="C24" s="29" t="s">
        <v>165</v>
      </c>
      <c r="D24" s="28" t="s">
        <v>110</v>
      </c>
      <c r="E24" s="30"/>
    </row>
    <row r="26" spans="1:8" x14ac:dyDescent="0.35">
      <c r="A26" s="34" t="s">
        <v>100</v>
      </c>
      <c r="B26" s="35"/>
      <c r="C26" s="34" t="s">
        <v>99</v>
      </c>
      <c r="D26" s="35"/>
      <c r="E26" s="36" t="s">
        <v>144</v>
      </c>
      <c r="F26" s="22"/>
      <c r="G26" s="22"/>
      <c r="H26" s="16"/>
    </row>
    <row r="27" spans="1:8" x14ac:dyDescent="0.35">
      <c r="A27" s="17" t="s">
        <v>129</v>
      </c>
      <c r="B27" s="18">
        <v>5</v>
      </c>
      <c r="C27" s="17" t="s">
        <v>133</v>
      </c>
      <c r="D27" s="18">
        <v>0</v>
      </c>
      <c r="E27" s="31" t="s">
        <v>137</v>
      </c>
      <c r="F27" s="24">
        <v>0</v>
      </c>
      <c r="G27" s="31"/>
      <c r="H27" s="26"/>
    </row>
    <row r="28" spans="1:8" x14ac:dyDescent="0.35">
      <c r="A28" s="17" t="s">
        <v>121</v>
      </c>
      <c r="B28" s="18">
        <v>15</v>
      </c>
      <c r="C28" s="17" t="s">
        <v>134</v>
      </c>
      <c r="D28" s="18">
        <v>10</v>
      </c>
      <c r="E28" s="31" t="s">
        <v>139</v>
      </c>
      <c r="F28" s="24">
        <v>5</v>
      </c>
      <c r="G28" s="31"/>
      <c r="H28" s="26"/>
    </row>
    <row r="29" spans="1:8" x14ac:dyDescent="0.35">
      <c r="A29" s="17" t="s">
        <v>128</v>
      </c>
      <c r="B29" s="18">
        <v>25</v>
      </c>
      <c r="C29" s="32" t="s">
        <v>135</v>
      </c>
      <c r="D29" s="18">
        <v>15</v>
      </c>
      <c r="E29" s="31" t="s">
        <v>140</v>
      </c>
      <c r="F29" s="24">
        <v>15</v>
      </c>
      <c r="G29" s="31"/>
      <c r="H29" s="26"/>
    </row>
    <row r="30" spans="1:8" x14ac:dyDescent="0.35">
      <c r="A30" s="17"/>
      <c r="B30" s="18"/>
      <c r="C30" s="17" t="s">
        <v>136</v>
      </c>
      <c r="D30" s="18">
        <v>25</v>
      </c>
      <c r="E30" s="31" t="s">
        <v>141</v>
      </c>
      <c r="F30" s="24">
        <v>20</v>
      </c>
      <c r="G30" s="31"/>
      <c r="H30" s="26"/>
    </row>
    <row r="31" spans="1:8" x14ac:dyDescent="0.35">
      <c r="A31" s="17"/>
      <c r="B31" s="26"/>
      <c r="C31" s="17"/>
      <c r="D31" s="26"/>
      <c r="E31" s="31" t="s">
        <v>138</v>
      </c>
      <c r="F31" s="24">
        <v>25</v>
      </c>
      <c r="G31" s="31"/>
      <c r="H31" s="26"/>
    </row>
    <row r="32" spans="1:8" x14ac:dyDescent="0.35">
      <c r="A32" s="19"/>
      <c r="B32" s="30"/>
      <c r="C32" s="19"/>
      <c r="D32" s="30"/>
      <c r="E32" s="28" t="s">
        <v>110</v>
      </c>
      <c r="F32" s="33" t="s">
        <v>110</v>
      </c>
      <c r="G32" s="28"/>
      <c r="H32" s="30"/>
    </row>
    <row r="33" spans="1:8" x14ac:dyDescent="0.35">
      <c r="A33" s="31"/>
      <c r="B33" s="31"/>
      <c r="C33" s="31"/>
      <c r="D33" s="31"/>
      <c r="E33" s="31"/>
      <c r="F33" s="31"/>
      <c r="G33" s="31"/>
      <c r="H33" s="31"/>
    </row>
    <row r="34" spans="1:8" x14ac:dyDescent="0.35">
      <c r="A34" s="34" t="s">
        <v>98</v>
      </c>
      <c r="B34" s="21"/>
    </row>
    <row r="35" spans="1:8" x14ac:dyDescent="0.35">
      <c r="A35" s="17" t="s">
        <v>130</v>
      </c>
      <c r="B35" s="18">
        <v>5</v>
      </c>
    </row>
    <row r="36" spans="1:8" x14ac:dyDescent="0.35">
      <c r="A36" s="17" t="s">
        <v>131</v>
      </c>
      <c r="B36" s="18">
        <v>15</v>
      </c>
    </row>
    <row r="37" spans="1:8" x14ac:dyDescent="0.35">
      <c r="A37" s="19" t="s">
        <v>132</v>
      </c>
      <c r="B37" s="20">
        <v>25</v>
      </c>
    </row>
    <row r="39" spans="1:8" x14ac:dyDescent="0.35">
      <c r="A39" s="34" t="s">
        <v>146</v>
      </c>
      <c r="B39" s="16"/>
    </row>
    <row r="40" spans="1:8" x14ac:dyDescent="0.35">
      <c r="A40" s="17" t="s">
        <v>147</v>
      </c>
      <c r="B40" s="39">
        <v>5</v>
      </c>
    </row>
    <row r="41" spans="1:8" x14ac:dyDescent="0.35">
      <c r="A41" s="17" t="s">
        <v>148</v>
      </c>
      <c r="B41" s="39">
        <v>15</v>
      </c>
    </row>
    <row r="42" spans="1:8" x14ac:dyDescent="0.35">
      <c r="A42" s="17" t="s">
        <v>149</v>
      </c>
      <c r="B42" s="39">
        <v>25</v>
      </c>
    </row>
    <row r="43" spans="1:8" x14ac:dyDescent="0.35">
      <c r="A43" s="19" t="s">
        <v>150</v>
      </c>
      <c r="B43" s="30" t="s">
        <v>110</v>
      </c>
    </row>
    <row r="45" spans="1:8" x14ac:dyDescent="0.35">
      <c r="A45" s="34" t="s">
        <v>101</v>
      </c>
      <c r="B45" s="16"/>
    </row>
    <row r="46" spans="1:8" x14ac:dyDescent="0.35">
      <c r="A46" s="17" t="s">
        <v>151</v>
      </c>
      <c r="B46" s="26">
        <v>5</v>
      </c>
    </row>
    <row r="47" spans="1:8" x14ac:dyDescent="0.35">
      <c r="A47" s="17" t="s">
        <v>152</v>
      </c>
      <c r="B47" s="26">
        <v>15</v>
      </c>
    </row>
    <row r="48" spans="1:8" x14ac:dyDescent="0.35">
      <c r="A48" s="19" t="s">
        <v>153</v>
      </c>
      <c r="B48" s="30">
        <v>25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B86EC-D7FC-4624-B3FE-E935C31C5254}">
  <sheetPr>
    <tabColor rgb="FFFFC000"/>
  </sheetPr>
  <dimension ref="A1"/>
  <sheetViews>
    <sheetView workbookViewId="0">
      <selection activeCell="K18" sqref="K18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E41F7382E53145A29612BE78E2A9F5" ma:contentTypeVersion="12" ma:contentTypeDescription="Create a new document." ma:contentTypeScope="" ma:versionID="8c30cff13130fc51a9fa1d856396b75c">
  <xsd:schema xmlns:xsd="http://www.w3.org/2001/XMLSchema" xmlns:xs="http://www.w3.org/2001/XMLSchema" xmlns:p="http://schemas.microsoft.com/office/2006/metadata/properties" xmlns:ns3="a92afdcb-6e5c-4829-9eca-5504f705b5e6" xmlns:ns4="3e6726b7-bc61-4e35-b176-05f4a9038716" targetNamespace="http://schemas.microsoft.com/office/2006/metadata/properties" ma:root="true" ma:fieldsID="46e2a419162272e9e806cc2889bfa39f" ns3:_="" ns4:_="">
    <xsd:import namespace="a92afdcb-6e5c-4829-9eca-5504f705b5e6"/>
    <xsd:import namespace="3e6726b7-bc61-4e35-b176-05f4a90387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afdcb-6e5c-4829-9eca-5504f705b5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726b7-bc61-4e35-b176-05f4a903871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617438-9167-4626-9F37-10DF65D025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afdcb-6e5c-4829-9eca-5504f705b5e6"/>
    <ds:schemaRef ds:uri="3e6726b7-bc61-4e35-b176-05f4a90387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87CAFA-97B3-4D7D-A943-49CBCD72AB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5B37BD-CCB0-4B93-B039-6D00418B678B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42628</vt:lpwstr>
  </property>
  <property fmtid="{D5CDD505-2E9C-101B-9397-08002B2CF9AE}" pid="4" name="OptimizationTime">
    <vt:lpwstr>20210701_1307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Financial History</vt:lpstr>
      <vt:lpstr>Financial Projections</vt:lpstr>
      <vt:lpstr>Employment Data</vt:lpstr>
      <vt:lpstr>Employment Projections</vt:lpstr>
      <vt:lpstr>Land Details</vt:lpstr>
      <vt:lpstr>Evaluation</vt:lpstr>
      <vt:lpstr>Report Card</vt:lpstr>
      <vt:lpstr>Lists</vt:lpstr>
      <vt:lpstr>Form Fields</vt:lpstr>
      <vt:lpstr>'Report Card'!Print_Area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Pratyusha Jain</dc:creator>
  <cp:lastModifiedBy>Pratyusha Jain</cp:lastModifiedBy>
  <cp:lastPrinted>2021-06-28T09:28:52Z</cp:lastPrinted>
  <dcterms:created xsi:type="dcterms:W3CDTF">2015-06-05T18:17:20Z</dcterms:created>
  <dcterms:modified xsi:type="dcterms:W3CDTF">2021-07-01T06:34:00Z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  <property fmtid="{D5CDD505-2E9C-101B-9397-08002B2CF9AE}" pid="3" name="ContentTypeId">
    <vt:lpwstr>0x01010082E41F7382E53145A29612BE78E2A9F5</vt:lpwstr>
  </property>
</Properties>
</file>